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_FilterDatabase" localSheetId="0" hidden="1">'Приложение '!$A$15:$M$133</definedName>
    <definedName name="_xlnm.Print_Area" localSheetId="0">'Приложение '!$A$5:$M$134</definedName>
  </definedNames>
  <calcPr calcId="125725"/>
</workbook>
</file>

<file path=xl/calcChain.xml><?xml version="1.0" encoding="utf-8"?>
<calcChain xmlns="http://schemas.openxmlformats.org/spreadsheetml/2006/main">
  <c r="E72" i="1"/>
  <c r="F72"/>
  <c r="D72"/>
  <c r="E59"/>
  <c r="F59"/>
  <c r="D59"/>
  <c r="K48"/>
  <c r="L19"/>
  <c r="K19"/>
  <c r="K18" s="1"/>
  <c r="L40"/>
  <c r="M40"/>
  <c r="K40"/>
  <c r="L130"/>
  <c r="M130"/>
  <c r="K130"/>
  <c r="E130"/>
  <c r="F130"/>
  <c r="D130"/>
  <c r="L123"/>
  <c r="M123"/>
  <c r="K123"/>
  <c r="L118"/>
  <c r="M118"/>
  <c r="K118"/>
  <c r="E118"/>
  <c r="F118"/>
  <c r="D118"/>
  <c r="L116"/>
  <c r="M116"/>
  <c r="K116"/>
  <c r="L113"/>
  <c r="M113"/>
  <c r="K113"/>
  <c r="L110"/>
  <c r="M110"/>
  <c r="K110"/>
  <c r="L108"/>
  <c r="M108"/>
  <c r="K108"/>
  <c r="L107"/>
  <c r="L105" s="1"/>
  <c r="K107"/>
  <c r="K105" s="1"/>
  <c r="M105"/>
  <c r="E105"/>
  <c r="F105"/>
  <c r="D105"/>
  <c r="M104"/>
  <c r="L104"/>
  <c r="L102" s="1"/>
  <c r="K104"/>
  <c r="K102" s="1"/>
  <c r="M102"/>
  <c r="K100"/>
  <c r="K99" s="1"/>
  <c r="L99"/>
  <c r="M99"/>
  <c r="L97"/>
  <c r="M97"/>
  <c r="K97"/>
  <c r="L94"/>
  <c r="M94"/>
  <c r="K94"/>
  <c r="M92"/>
  <c r="M91" s="1"/>
  <c r="L92"/>
  <c r="L91" s="1"/>
  <c r="K92"/>
  <c r="K91" s="1"/>
  <c r="M90"/>
  <c r="L90"/>
  <c r="K90"/>
  <c r="K88" s="1"/>
  <c r="M89"/>
  <c r="L89"/>
  <c r="K89"/>
  <c r="M87"/>
  <c r="M85" s="1"/>
  <c r="L87"/>
  <c r="L85" s="1"/>
  <c r="K87"/>
  <c r="K85" s="1"/>
  <c r="M83"/>
  <c r="L83"/>
  <c r="L82" s="1"/>
  <c r="L84"/>
  <c r="M84"/>
  <c r="K84"/>
  <c r="K83"/>
  <c r="M80"/>
  <c r="L80"/>
  <c r="L81"/>
  <c r="M81"/>
  <c r="K81"/>
  <c r="K80"/>
  <c r="K79" s="1"/>
  <c r="K76"/>
  <c r="M77"/>
  <c r="L77"/>
  <c r="K77"/>
  <c r="L78"/>
  <c r="M78"/>
  <c r="K78"/>
  <c r="L72"/>
  <c r="M72"/>
  <c r="K72"/>
  <c r="M70"/>
  <c r="M69" s="1"/>
  <c r="L70"/>
  <c r="L69" s="1"/>
  <c r="K69"/>
  <c r="K70"/>
  <c r="L66"/>
  <c r="M66"/>
  <c r="K66"/>
  <c r="M62"/>
  <c r="M61"/>
  <c r="L62"/>
  <c r="L61"/>
  <c r="L60" s="1"/>
  <c r="K62"/>
  <c r="K61"/>
  <c r="L55"/>
  <c r="M55"/>
  <c r="K55"/>
  <c r="M53"/>
  <c r="M52" s="1"/>
  <c r="L53"/>
  <c r="L52" s="1"/>
  <c r="K53"/>
  <c r="K52" s="1"/>
  <c r="M48"/>
  <c r="L48"/>
  <c r="M47"/>
  <c r="M45" s="1"/>
  <c r="L47"/>
  <c r="L45" s="1"/>
  <c r="K47"/>
  <c r="K45" s="1"/>
  <c r="M37"/>
  <c r="L37"/>
  <c r="L35" s="1"/>
  <c r="K37"/>
  <c r="K35" s="1"/>
  <c r="M39"/>
  <c r="L39"/>
  <c r="K39"/>
  <c r="L32"/>
  <c r="L33"/>
  <c r="M33"/>
  <c r="K33"/>
  <c r="K32" s="1"/>
  <c r="M34"/>
  <c r="L34"/>
  <c r="K34"/>
  <c r="M31"/>
  <c r="L31"/>
  <c r="K31"/>
  <c r="K29" s="1"/>
  <c r="M30"/>
  <c r="L30"/>
  <c r="L26"/>
  <c r="M26"/>
  <c r="K26"/>
  <c r="L21"/>
  <c r="M21"/>
  <c r="K21"/>
  <c r="L18"/>
  <c r="M18"/>
  <c r="K64"/>
  <c r="M64"/>
  <c r="L64"/>
  <c r="M35" l="1"/>
  <c r="K60"/>
  <c r="K59" s="1"/>
  <c r="K133" s="1"/>
  <c r="M60"/>
  <c r="L76"/>
  <c r="M76"/>
  <c r="M88"/>
  <c r="M32"/>
  <c r="L79"/>
  <c r="M82"/>
  <c r="L88"/>
  <c r="L29"/>
  <c r="M29"/>
  <c r="M79"/>
  <c r="F133"/>
  <c r="D133"/>
  <c r="E133"/>
  <c r="L59"/>
  <c r="M59"/>
  <c r="K82"/>
  <c r="M133" l="1"/>
  <c r="L133"/>
</calcChain>
</file>

<file path=xl/sharedStrings.xml><?xml version="1.0" encoding="utf-8"?>
<sst xmlns="http://schemas.openxmlformats.org/spreadsheetml/2006/main" count="240" uniqueCount="159">
  <si>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</si>
  <si>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</si>
  <si>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</si>
  <si>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</si>
  <si>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</si>
  <si>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</si>
  <si>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</si>
  <si>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</si>
  <si>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</si>
  <si>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</si>
  <si>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</si>
  <si>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</si>
  <si>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</si>
  <si>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</si>
  <si>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</si>
  <si>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</si>
  <si>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</si>
  <si>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</si>
  <si>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</si>
  <si>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</si>
  <si>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</si>
  <si>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</si>
  <si>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</si>
  <si>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</si>
  <si>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</si>
  <si>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</si>
  <si>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</si>
  <si>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</si>
  <si>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</si>
  <si>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</si>
  <si>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</si>
  <si>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</si>
  <si>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</si>
  <si>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</si>
  <si>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</si>
  <si>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</si>
  <si>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</si>
  <si>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</si>
  <si>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</si>
  <si>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</si>
  <si>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</si>
  <si>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</si>
  <si>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</si>
  <si>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</si>
  <si>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</si>
  <si>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</si>
  <si>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</si>
  <si>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</si>
  <si>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</si>
  <si>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</si>
  <si>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</si>
  <si>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</si>
  <si>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</si>
  <si>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</si>
  <si>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</si>
  <si>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</si>
  <si>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</si>
  <si>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</si>
  <si>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</si>
  <si>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</si>
  <si>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</si>
  <si>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</si>
  <si>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</si>
  <si>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</si>
  <si>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</si>
  <si>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</si>
  <si>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</si>
  <si>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</si>
  <si>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</si>
  <si>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</si>
  <si>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</si>
  <si>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</si>
  <si>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</si>
  <si>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</si>
  <si>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</si>
  <si>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</si>
  <si>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</si>
  <si>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</si>
  <si>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</si>
  <si>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</si>
  <si>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</si>
  <si>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</si>
  <si>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</si>
  <si>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</si>
  <si>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</si>
  <si>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</si>
  <si>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</si>
  <si>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</si>
  <si>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</si>
  <si>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</si>
  <si>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</si>
  <si>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</si>
  <si>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</si>
  <si>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</si>
  <si>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</si>
  <si>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</si>
  <si>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</si>
  <si>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</si>
  <si>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</si>
  <si>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</si>
  <si>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</si>
  <si>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</si>
  <si>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</si>
  <si>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</si>
  <si>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</si>
  <si>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</si>
  <si>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</si>
  <si>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</si>
  <si>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</si>
  <si>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</si>
  <si>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</si>
  <si>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</si>
  <si>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</si>
  <si>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</si>
  <si>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</si>
  <si>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</si>
  <si>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</si>
  <si>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</si>
  <si>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</si>
  <si>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</si>
  <si>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</si>
  <si>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</si>
  <si>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</si>
  <si>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</si>
  <si>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</si>
  <si>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</si>
  <si>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</si>
  <si>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</si>
  <si>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</si>
  <si>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</si>
  <si>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</si>
  <si>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</si>
  <si>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</si>
  <si>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</si>
  <si>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</si>
  <si>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</si>
  <si>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</si>
  <si>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</si>
  <si>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</si>
  <si>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</si>
  <si>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</si>
  <si>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</si>
  <si>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</si>
  <si>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</si>
  <si>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</si>
  <si>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</si>
  <si>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</si>
  <si>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</si>
  <si>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</si>
  <si>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</si>
  <si>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</si>
  <si>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>2025 год Сумма (тыс.руб)</t>
  </si>
  <si>
    <t>9990072290</t>
  </si>
  <si>
    <t xml:space="preserve"> "О бюджете Орловского района на 2024 год</t>
  </si>
  <si>
    <t>и на плановый период 2025 и 2026 годов"</t>
  </si>
  <si>
    <t xml:space="preserve">Распределение субвенций бюджету Орловского района  на 2024 год и на плановый период  2025  и  2026 годов </t>
  </si>
  <si>
    <t>2024 год    Сумма (тыс.руб)</t>
  </si>
  <si>
    <t>2026 год Сумма (тыс.руб)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</si>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</sst>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2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5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3" fillId="0" borderId="0" xfId="0" applyFont="1" applyFill="1" applyBorder="1"/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165" fontId="20" fillId="0" borderId="1" xfId="0" applyNumberFormat="1" applyFont="1" applyFill="1" applyBorder="1" applyAlignment="1">
      <alignment horizontal="center" vertical="top" wrapText="1"/>
    </xf>
    <xf numFmtId="165" fontId="21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165" fontId="23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justify" vertical="top" wrapText="1"/>
    </xf>
    <xf numFmtId="0" fontId="18" fillId="0" borderId="1" xfId="0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165" fontId="3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4" fillId="0" borderId="1" xfId="0" applyFont="1" applyFill="1" applyBorder="1"/>
    <xf numFmtId="0" fontId="1" fillId="0" borderId="4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2"/>
  <sheetViews>
    <sheetView tabSelected="1" view="pageBreakPreview" topLeftCell="A131" zoomScaleNormal="90" zoomScaleSheetLayoutView="100" workbookViewId="0">
      <selection activeCell="A9" sqref="A9:M9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6" customWidth="1"/>
    <col min="12" max="12" width="11.5703125" style="1" customWidth="1"/>
    <col min="13" max="13" width="13.28515625" style="1" customWidth="1"/>
    <col min="14" max="146" width="9.140625" style="13"/>
    <col min="147" max="16384" width="9.140625" style="1"/>
  </cols>
  <sheetData>
    <row r="1" spans="1:13" ht="15.75" hidden="1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15.75" hidden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15.75" hidden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15.75" hidden="1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15.75" hidden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3" ht="15.75" hidden="1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3" ht="14.45" customHeight="1">
      <c r="A7" s="75" t="s">
        <v>158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ht="14.45" customHeight="1">
      <c r="A8" s="76" t="s">
        <v>56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</row>
    <row r="9" spans="1:13" ht="14.45" customHeight="1">
      <c r="A9" s="76" t="s">
        <v>153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ht="14.45" customHeight="1">
      <c r="A10" s="76" t="s">
        <v>154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ht="14.45" customHeight="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</row>
    <row r="12" spans="1:13" ht="14.45" customHeight="1">
      <c r="G12" s="42"/>
      <c r="H12" s="42"/>
      <c r="I12" s="42"/>
      <c r="J12" s="42"/>
      <c r="K12" s="5"/>
      <c r="L12" s="42"/>
      <c r="M12" s="42"/>
    </row>
    <row r="13" spans="1:13" ht="15.75">
      <c r="A13" s="78" t="s">
        <v>155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</row>
    <row r="15" spans="1:13" ht="51.75" customHeight="1">
      <c r="A15" s="83" t="s">
        <v>0</v>
      </c>
      <c r="B15" s="95" t="s">
        <v>2</v>
      </c>
      <c r="C15" s="96" t="s">
        <v>3</v>
      </c>
      <c r="D15" s="77" t="s">
        <v>156</v>
      </c>
      <c r="E15" s="83" t="s">
        <v>151</v>
      </c>
      <c r="F15" s="83" t="s">
        <v>157</v>
      </c>
      <c r="G15" s="95" t="s">
        <v>82</v>
      </c>
      <c r="H15" s="83" t="s">
        <v>4</v>
      </c>
      <c r="I15" s="83"/>
      <c r="J15" s="83"/>
      <c r="K15" s="77" t="s">
        <v>156</v>
      </c>
      <c r="L15" s="83" t="s">
        <v>151</v>
      </c>
      <c r="M15" s="83" t="s">
        <v>157</v>
      </c>
    </row>
    <row r="16" spans="1:13" ht="25.5">
      <c r="A16" s="83"/>
      <c r="B16" s="95"/>
      <c r="C16" s="96"/>
      <c r="D16" s="77"/>
      <c r="E16" s="83"/>
      <c r="F16" s="83"/>
      <c r="G16" s="95"/>
      <c r="H16" s="51" t="s">
        <v>5</v>
      </c>
      <c r="I16" s="51" t="s">
        <v>6</v>
      </c>
      <c r="J16" s="51" t="s">
        <v>7</v>
      </c>
      <c r="K16" s="77"/>
      <c r="L16" s="83"/>
      <c r="M16" s="83"/>
    </row>
    <row r="17" spans="1:13">
      <c r="A17" s="51">
        <v>1</v>
      </c>
      <c r="B17" s="52">
        <v>2</v>
      </c>
      <c r="C17" s="53">
        <v>3</v>
      </c>
      <c r="D17" s="8">
        <v>4</v>
      </c>
      <c r="E17" s="51">
        <v>5</v>
      </c>
      <c r="F17" s="51">
        <v>6</v>
      </c>
      <c r="G17" s="51">
        <v>7</v>
      </c>
      <c r="H17" s="51">
        <v>8</v>
      </c>
      <c r="I17" s="51">
        <v>9</v>
      </c>
      <c r="J17" s="51">
        <v>10</v>
      </c>
      <c r="K17" s="10">
        <v>11</v>
      </c>
      <c r="L17" s="51">
        <v>12</v>
      </c>
      <c r="M17" s="51">
        <v>13</v>
      </c>
    </row>
    <row r="18" spans="1:13" ht="43.9" customHeight="1">
      <c r="A18" s="47">
        <v>1</v>
      </c>
      <c r="B18" s="49" t="s">
        <v>110</v>
      </c>
      <c r="C18" s="50" t="s">
        <v>1</v>
      </c>
      <c r="D18" s="51">
        <v>20226.5</v>
      </c>
      <c r="E18" s="51">
        <v>20227.3</v>
      </c>
      <c r="F18" s="48">
        <v>0</v>
      </c>
      <c r="G18" s="43"/>
      <c r="H18" s="47"/>
      <c r="I18" s="47"/>
      <c r="J18" s="47"/>
      <c r="K18" s="48">
        <f>K19+K20</f>
        <v>20226.5</v>
      </c>
      <c r="L18" s="48">
        <f t="shared" ref="L18:M18" si="0">L19+L20</f>
        <v>20227.3</v>
      </c>
      <c r="M18" s="48">
        <f t="shared" si="0"/>
        <v>0</v>
      </c>
    </row>
    <row r="19" spans="1:13" ht="151.15" customHeight="1">
      <c r="A19" s="47"/>
      <c r="B19" s="49"/>
      <c r="C19" s="50"/>
      <c r="D19" s="12"/>
      <c r="E19" s="51"/>
      <c r="F19" s="51"/>
      <c r="G19" s="49" t="s">
        <v>8</v>
      </c>
      <c r="H19" s="47">
        <v>1003</v>
      </c>
      <c r="I19" s="56" t="s">
        <v>61</v>
      </c>
      <c r="J19" s="47">
        <v>240</v>
      </c>
      <c r="K19" s="57">
        <f>100+200</f>
        <v>300</v>
      </c>
      <c r="L19" s="57">
        <f>100+200</f>
        <v>300</v>
      </c>
      <c r="M19" s="57">
        <v>0</v>
      </c>
    </row>
    <row r="20" spans="1:13" ht="14.25" customHeight="1">
      <c r="A20" s="47"/>
      <c r="B20" s="49"/>
      <c r="C20" s="50"/>
      <c r="D20" s="12"/>
      <c r="E20" s="51"/>
      <c r="F20" s="51"/>
      <c r="G20" s="43"/>
      <c r="H20" s="47">
        <v>1003</v>
      </c>
      <c r="I20" s="56" t="s">
        <v>61</v>
      </c>
      <c r="J20" s="47">
        <v>320</v>
      </c>
      <c r="K20" s="17">
        <v>19926.5</v>
      </c>
      <c r="L20" s="17">
        <v>19927.3</v>
      </c>
      <c r="M20" s="17">
        <v>0</v>
      </c>
    </row>
    <row r="21" spans="1:13" ht="72" customHeight="1">
      <c r="A21" s="47">
        <v>2</v>
      </c>
      <c r="B21" s="49" t="s">
        <v>9</v>
      </c>
      <c r="C21" s="50" t="s">
        <v>23</v>
      </c>
      <c r="D21" s="48">
        <v>2501.8000000000002</v>
      </c>
      <c r="E21" s="48">
        <v>1979.1</v>
      </c>
      <c r="F21" s="48">
        <v>0</v>
      </c>
      <c r="G21" s="43"/>
      <c r="H21" s="47"/>
      <c r="I21" s="56"/>
      <c r="J21" s="47"/>
      <c r="K21" s="48">
        <f>K22+K23+K24+K25</f>
        <v>2501.8000000000002</v>
      </c>
      <c r="L21" s="48">
        <f t="shared" ref="L21:M21" si="1">L22+L23+L24+L25</f>
        <v>1979.1000000000001</v>
      </c>
      <c r="M21" s="48">
        <f t="shared" si="1"/>
        <v>0</v>
      </c>
    </row>
    <row r="22" spans="1:13" ht="123" customHeight="1">
      <c r="A22" s="47"/>
      <c r="B22" s="49"/>
      <c r="C22" s="50"/>
      <c r="D22" s="12"/>
      <c r="E22" s="51"/>
      <c r="F22" s="51"/>
      <c r="G22" s="18" t="s">
        <v>78</v>
      </c>
      <c r="H22" s="56" t="s">
        <v>87</v>
      </c>
      <c r="I22" s="56" t="s">
        <v>74</v>
      </c>
      <c r="J22" s="47">
        <v>120</v>
      </c>
      <c r="K22" s="57">
        <v>2195.819</v>
      </c>
      <c r="L22" s="57">
        <v>1660.9190000000001</v>
      </c>
      <c r="M22" s="57">
        <v>0</v>
      </c>
    </row>
    <row r="23" spans="1:13">
      <c r="A23" s="47"/>
      <c r="B23" s="49"/>
      <c r="C23" s="50"/>
      <c r="D23" s="12"/>
      <c r="E23" s="51"/>
      <c r="F23" s="51"/>
      <c r="G23" s="43"/>
      <c r="H23" s="56" t="s">
        <v>87</v>
      </c>
      <c r="I23" s="56" t="s">
        <v>74</v>
      </c>
      <c r="J23" s="47">
        <v>240</v>
      </c>
      <c r="K23" s="47">
        <v>304.8</v>
      </c>
      <c r="L23" s="47">
        <v>317</v>
      </c>
      <c r="M23" s="57">
        <v>0</v>
      </c>
    </row>
    <row r="24" spans="1:13">
      <c r="A24" s="47"/>
      <c r="B24" s="49"/>
      <c r="C24" s="50"/>
      <c r="D24" s="12"/>
      <c r="E24" s="51"/>
      <c r="F24" s="51"/>
      <c r="G24" s="43"/>
      <c r="H24" s="56" t="s">
        <v>87</v>
      </c>
      <c r="I24" s="56" t="s">
        <v>74</v>
      </c>
      <c r="J24" s="47">
        <v>850</v>
      </c>
      <c r="K24" s="57">
        <v>1.181</v>
      </c>
      <c r="L24" s="57">
        <v>1.181</v>
      </c>
      <c r="M24" s="57">
        <v>0</v>
      </c>
    </row>
    <row r="25" spans="1:13">
      <c r="A25" s="47"/>
      <c r="B25" s="49"/>
      <c r="C25" s="50"/>
      <c r="D25" s="12"/>
      <c r="E25" s="51"/>
      <c r="F25" s="51"/>
      <c r="G25" s="43"/>
      <c r="H25" s="56" t="s">
        <v>87</v>
      </c>
      <c r="I25" s="56" t="s">
        <v>152</v>
      </c>
      <c r="J25" s="47">
        <v>120</v>
      </c>
      <c r="K25" s="47">
        <v>0</v>
      </c>
      <c r="L25" s="47">
        <v>0</v>
      </c>
      <c r="M25" s="57">
        <v>0</v>
      </c>
    </row>
    <row r="26" spans="1:13" ht="94.9" customHeight="1">
      <c r="A26" s="47">
        <v>3</v>
      </c>
      <c r="B26" s="49" t="s">
        <v>111</v>
      </c>
      <c r="C26" s="50" t="s">
        <v>24</v>
      </c>
      <c r="D26" s="51">
        <v>432.4</v>
      </c>
      <c r="E26" s="51">
        <v>449.6</v>
      </c>
      <c r="F26" s="48">
        <v>0</v>
      </c>
      <c r="G26" s="19"/>
      <c r="H26" s="56"/>
      <c r="I26" s="56"/>
      <c r="J26" s="47"/>
      <c r="K26" s="48">
        <f>K27+K28</f>
        <v>432.40000000000003</v>
      </c>
      <c r="L26" s="48">
        <f t="shared" ref="L26:M26" si="2">L27+L28</f>
        <v>449.6</v>
      </c>
      <c r="M26" s="48">
        <f t="shared" si="2"/>
        <v>0</v>
      </c>
    </row>
    <row r="27" spans="1:13" ht="205.15" customHeight="1">
      <c r="A27" s="47"/>
      <c r="B27" s="49"/>
      <c r="C27" s="50"/>
      <c r="D27" s="12"/>
      <c r="E27" s="51"/>
      <c r="F27" s="51"/>
      <c r="G27" s="49" t="s">
        <v>15</v>
      </c>
      <c r="H27" s="56" t="s">
        <v>46</v>
      </c>
      <c r="I27" s="56" t="s">
        <v>68</v>
      </c>
      <c r="J27" s="47">
        <v>320</v>
      </c>
      <c r="K27" s="47">
        <v>428.1</v>
      </c>
      <c r="L27" s="57">
        <v>445.1</v>
      </c>
      <c r="M27" s="57">
        <v>0</v>
      </c>
    </row>
    <row r="28" spans="1:13" ht="19.5" customHeight="1">
      <c r="A28" s="47"/>
      <c r="B28" s="49"/>
      <c r="C28" s="50"/>
      <c r="D28" s="12"/>
      <c r="E28" s="51"/>
      <c r="F28" s="51"/>
      <c r="G28" s="49"/>
      <c r="H28" s="56" t="s">
        <v>46</v>
      </c>
      <c r="I28" s="56" t="s">
        <v>68</v>
      </c>
      <c r="J28" s="47">
        <v>240</v>
      </c>
      <c r="K28" s="57">
        <v>4.3</v>
      </c>
      <c r="L28" s="57">
        <v>4.5</v>
      </c>
      <c r="M28" s="57">
        <v>0</v>
      </c>
    </row>
    <row r="29" spans="1:13" ht="150.6" customHeight="1">
      <c r="A29" s="47">
        <v>4</v>
      </c>
      <c r="B29" s="49" t="s">
        <v>147</v>
      </c>
      <c r="C29" s="50" t="s">
        <v>27</v>
      </c>
      <c r="D29" s="48">
        <v>24097.1</v>
      </c>
      <c r="E29" s="48">
        <v>25041.9</v>
      </c>
      <c r="F29" s="48">
        <v>26025.5</v>
      </c>
      <c r="G29" s="43"/>
      <c r="H29" s="47"/>
      <c r="I29" s="56"/>
      <c r="J29" s="47"/>
      <c r="K29" s="48">
        <f>K30+K31</f>
        <v>24097.1</v>
      </c>
      <c r="L29" s="48">
        <f t="shared" ref="L29:M29" si="3">L30+L31</f>
        <v>25041.9</v>
      </c>
      <c r="M29" s="48">
        <f t="shared" si="3"/>
        <v>26025.5</v>
      </c>
    </row>
    <row r="30" spans="1:13" ht="229.15" customHeight="1">
      <c r="A30" s="47"/>
      <c r="B30" s="49"/>
      <c r="C30" s="50"/>
      <c r="D30" s="12"/>
      <c r="E30" s="51"/>
      <c r="F30" s="51"/>
      <c r="G30" s="15" t="s">
        <v>148</v>
      </c>
      <c r="H30" s="47">
        <v>1003</v>
      </c>
      <c r="I30" s="56" t="s">
        <v>149</v>
      </c>
      <c r="J30" s="47">
        <v>240</v>
      </c>
      <c r="K30" s="57">
        <v>300</v>
      </c>
      <c r="L30" s="57">
        <f>135+175</f>
        <v>310</v>
      </c>
      <c r="M30" s="57">
        <f>140+180</f>
        <v>320</v>
      </c>
    </row>
    <row r="31" spans="1:13">
      <c r="A31" s="47"/>
      <c r="B31" s="49"/>
      <c r="C31" s="50"/>
      <c r="D31" s="12"/>
      <c r="E31" s="51"/>
      <c r="F31" s="51"/>
      <c r="G31" s="43"/>
      <c r="H31" s="47">
        <v>1003</v>
      </c>
      <c r="I31" s="56" t="s">
        <v>149</v>
      </c>
      <c r="J31" s="47">
        <v>320</v>
      </c>
      <c r="K31" s="57">
        <f>14000+8997.1+800</f>
        <v>23797.1</v>
      </c>
      <c r="L31" s="47">
        <f>14300+9531.9+900</f>
        <v>24731.9</v>
      </c>
      <c r="M31" s="57">
        <f>14800+9905.5+1000</f>
        <v>25705.5</v>
      </c>
    </row>
    <row r="32" spans="1:13" ht="84" customHeight="1">
      <c r="A32" s="47">
        <v>5</v>
      </c>
      <c r="B32" s="49" t="s">
        <v>134</v>
      </c>
      <c r="C32" s="50" t="s">
        <v>27</v>
      </c>
      <c r="D32" s="51">
        <v>159.80000000000001</v>
      </c>
      <c r="E32" s="51">
        <v>166.1</v>
      </c>
      <c r="F32" s="48">
        <v>172.8</v>
      </c>
      <c r="G32" s="43"/>
      <c r="H32" s="47"/>
      <c r="I32" s="56"/>
      <c r="J32" s="47"/>
      <c r="K32" s="48">
        <f>K33+K34</f>
        <v>159.79999999999998</v>
      </c>
      <c r="L32" s="48">
        <f t="shared" ref="L32:M32" si="4">L33+L34</f>
        <v>166.1</v>
      </c>
      <c r="M32" s="48">
        <f t="shared" si="4"/>
        <v>172.79999999999998</v>
      </c>
    </row>
    <row r="33" spans="1:13" ht="168" customHeight="1">
      <c r="A33" s="47"/>
      <c r="B33" s="49"/>
      <c r="C33" s="50"/>
      <c r="D33" s="12"/>
      <c r="E33" s="51"/>
      <c r="F33" s="51"/>
      <c r="G33" s="49" t="s">
        <v>136</v>
      </c>
      <c r="H33" s="47">
        <v>1004</v>
      </c>
      <c r="I33" s="56" t="s">
        <v>135</v>
      </c>
      <c r="J33" s="47">
        <v>240</v>
      </c>
      <c r="K33" s="57">
        <f>0.3+0.8</f>
        <v>1.1000000000000001</v>
      </c>
      <c r="L33" s="57">
        <f t="shared" ref="L33:M33" si="5">0.3+0.8</f>
        <v>1.1000000000000001</v>
      </c>
      <c r="M33" s="57">
        <f t="shared" si="5"/>
        <v>1.1000000000000001</v>
      </c>
    </row>
    <row r="34" spans="1:13" ht="19.149999999999999" customHeight="1">
      <c r="A34" s="47"/>
      <c r="B34" s="49"/>
      <c r="C34" s="50"/>
      <c r="D34" s="12"/>
      <c r="E34" s="51"/>
      <c r="F34" s="51"/>
      <c r="G34" s="49"/>
      <c r="H34" s="47">
        <v>1004</v>
      </c>
      <c r="I34" s="56" t="s">
        <v>135</v>
      </c>
      <c r="J34" s="47">
        <v>320</v>
      </c>
      <c r="K34" s="47">
        <f>85+73.7</f>
        <v>158.69999999999999</v>
      </c>
      <c r="L34" s="47">
        <f>86+79</f>
        <v>165</v>
      </c>
      <c r="M34" s="57">
        <f>87+84.7</f>
        <v>171.7</v>
      </c>
    </row>
    <row r="35" spans="1:13" ht="90.6" customHeight="1">
      <c r="A35" s="80">
        <v>6</v>
      </c>
      <c r="B35" s="81" t="s">
        <v>137</v>
      </c>
      <c r="C35" s="82" t="s">
        <v>25</v>
      </c>
      <c r="D35" s="102">
        <v>357.1</v>
      </c>
      <c r="E35" s="102">
        <v>370.9</v>
      </c>
      <c r="F35" s="102">
        <v>385.5</v>
      </c>
      <c r="G35" s="79"/>
      <c r="H35" s="80"/>
      <c r="I35" s="86"/>
      <c r="J35" s="80"/>
      <c r="K35" s="87">
        <f>K37+K39</f>
        <v>357.1</v>
      </c>
      <c r="L35" s="87">
        <f t="shared" ref="L35:M35" si="6">L37+L39</f>
        <v>370.9</v>
      </c>
      <c r="M35" s="87">
        <f t="shared" si="6"/>
        <v>385.5</v>
      </c>
    </row>
    <row r="36" spans="1:13" ht="135" customHeight="1">
      <c r="A36" s="80"/>
      <c r="B36" s="81"/>
      <c r="C36" s="82"/>
      <c r="D36" s="103"/>
      <c r="E36" s="103"/>
      <c r="F36" s="103"/>
      <c r="G36" s="79"/>
      <c r="H36" s="80"/>
      <c r="I36" s="86"/>
      <c r="J36" s="80"/>
      <c r="K36" s="88"/>
      <c r="L36" s="88"/>
      <c r="M36" s="88"/>
    </row>
    <row r="37" spans="1:13" ht="27" customHeight="1">
      <c r="A37" s="80"/>
      <c r="B37" s="81"/>
      <c r="C37" s="82"/>
      <c r="D37" s="100"/>
      <c r="E37" s="83"/>
      <c r="F37" s="102"/>
      <c r="G37" s="81" t="s">
        <v>138</v>
      </c>
      <c r="H37" s="80">
        <v>1003</v>
      </c>
      <c r="I37" s="86" t="s">
        <v>139</v>
      </c>
      <c r="J37" s="80">
        <v>240</v>
      </c>
      <c r="K37" s="89">
        <f>2+2.5</f>
        <v>4.5</v>
      </c>
      <c r="L37" s="91">
        <f>2.1+2.6</f>
        <v>4.7</v>
      </c>
      <c r="M37" s="91">
        <f>2.2+2.7</f>
        <v>4.9000000000000004</v>
      </c>
    </row>
    <row r="38" spans="1:13" ht="201" customHeight="1" thickBot="1">
      <c r="A38" s="80"/>
      <c r="B38" s="81"/>
      <c r="C38" s="82"/>
      <c r="D38" s="101"/>
      <c r="E38" s="83"/>
      <c r="F38" s="103"/>
      <c r="G38" s="98"/>
      <c r="H38" s="80"/>
      <c r="I38" s="86"/>
      <c r="J38" s="80"/>
      <c r="K38" s="90"/>
      <c r="L38" s="92"/>
      <c r="M38" s="99"/>
    </row>
    <row r="39" spans="1:13">
      <c r="A39" s="47"/>
      <c r="B39" s="49"/>
      <c r="C39" s="50"/>
      <c r="D39" s="12"/>
      <c r="E39" s="51"/>
      <c r="F39" s="51"/>
      <c r="G39" s="43"/>
      <c r="H39" s="47">
        <v>1003</v>
      </c>
      <c r="I39" s="56" t="s">
        <v>139</v>
      </c>
      <c r="J39" s="47">
        <v>320</v>
      </c>
      <c r="K39" s="57">
        <f>170.6+177+5</f>
        <v>352.6</v>
      </c>
      <c r="L39" s="47">
        <f>178.2+183+5</f>
        <v>366.2</v>
      </c>
      <c r="M39" s="55">
        <f>185.6+190+5</f>
        <v>380.6</v>
      </c>
    </row>
    <row r="40" spans="1:13" ht="70.150000000000006" customHeight="1">
      <c r="A40" s="80">
        <v>7</v>
      </c>
      <c r="B40" s="81" t="s">
        <v>112</v>
      </c>
      <c r="C40" s="82" t="s">
        <v>26</v>
      </c>
      <c r="D40" s="87">
        <v>2911.1</v>
      </c>
      <c r="E40" s="87">
        <v>3021.7</v>
      </c>
      <c r="F40" s="87">
        <v>3136.5</v>
      </c>
      <c r="G40" s="79"/>
      <c r="H40" s="80"/>
      <c r="I40" s="86"/>
      <c r="J40" s="80"/>
      <c r="K40" s="87">
        <f>K42+K44</f>
        <v>2911.1</v>
      </c>
      <c r="L40" s="87">
        <f t="shared" ref="L40:M40" si="7">L42+L44</f>
        <v>3021.7</v>
      </c>
      <c r="M40" s="87">
        <f t="shared" si="7"/>
        <v>3136.5</v>
      </c>
    </row>
    <row r="41" spans="1:13" ht="97.15" customHeight="1">
      <c r="A41" s="80"/>
      <c r="B41" s="81"/>
      <c r="C41" s="82"/>
      <c r="D41" s="88"/>
      <c r="E41" s="88"/>
      <c r="F41" s="88"/>
      <c r="G41" s="79"/>
      <c r="H41" s="80"/>
      <c r="I41" s="86"/>
      <c r="J41" s="80"/>
      <c r="K41" s="88"/>
      <c r="L41" s="88"/>
      <c r="M41" s="88"/>
    </row>
    <row r="42" spans="1:13" ht="60.6" customHeight="1">
      <c r="A42" s="80"/>
      <c r="B42" s="81"/>
      <c r="C42" s="82"/>
      <c r="D42" s="100"/>
      <c r="E42" s="83"/>
      <c r="F42" s="102"/>
      <c r="G42" s="84" t="s">
        <v>10</v>
      </c>
      <c r="H42" s="80">
        <v>1003</v>
      </c>
      <c r="I42" s="86" t="s">
        <v>70</v>
      </c>
      <c r="J42" s="80">
        <v>240</v>
      </c>
      <c r="K42" s="89">
        <v>29.1</v>
      </c>
      <c r="L42" s="89">
        <v>30.2</v>
      </c>
      <c r="M42" s="94">
        <v>31.3</v>
      </c>
    </row>
    <row r="43" spans="1:13" ht="135.75" customHeight="1">
      <c r="A43" s="80"/>
      <c r="B43" s="81"/>
      <c r="C43" s="82"/>
      <c r="D43" s="101"/>
      <c r="E43" s="83"/>
      <c r="F43" s="103"/>
      <c r="G43" s="85"/>
      <c r="H43" s="80"/>
      <c r="I43" s="86"/>
      <c r="J43" s="80"/>
      <c r="K43" s="90"/>
      <c r="L43" s="90"/>
      <c r="M43" s="94"/>
    </row>
    <row r="44" spans="1:13">
      <c r="A44" s="20"/>
      <c r="B44" s="20"/>
      <c r="C44" s="21"/>
      <c r="D44" s="22"/>
      <c r="E44" s="23"/>
      <c r="F44" s="63"/>
      <c r="G44" s="20"/>
      <c r="H44" s="54">
        <v>1003</v>
      </c>
      <c r="I44" s="24" t="s">
        <v>70</v>
      </c>
      <c r="J44" s="54">
        <v>320</v>
      </c>
      <c r="K44" s="64">
        <v>2882</v>
      </c>
      <c r="L44" s="54">
        <v>2991.5</v>
      </c>
      <c r="M44" s="54">
        <v>3105.2</v>
      </c>
    </row>
    <row r="45" spans="1:13" ht="72.599999999999994" customHeight="1">
      <c r="A45" s="47">
        <v>8</v>
      </c>
      <c r="B45" s="49" t="s">
        <v>11</v>
      </c>
      <c r="C45" s="50" t="s">
        <v>27</v>
      </c>
      <c r="D45" s="48">
        <v>9428.4</v>
      </c>
      <c r="E45" s="48">
        <v>9799.1</v>
      </c>
      <c r="F45" s="48">
        <v>10185.4</v>
      </c>
      <c r="G45" s="43"/>
      <c r="H45" s="43"/>
      <c r="I45" s="44"/>
      <c r="J45" s="43"/>
      <c r="K45" s="48">
        <f>+K46+K47</f>
        <v>9428.4</v>
      </c>
      <c r="L45" s="48">
        <f t="shared" ref="L45:M45" si="8">+L46+L47</f>
        <v>9799.1</v>
      </c>
      <c r="M45" s="48">
        <f t="shared" si="8"/>
        <v>10185.4</v>
      </c>
    </row>
    <row r="46" spans="1:13" ht="178.5">
      <c r="A46" s="47"/>
      <c r="B46" s="49"/>
      <c r="C46" s="50"/>
      <c r="D46" s="12"/>
      <c r="E46" s="51"/>
      <c r="F46" s="51"/>
      <c r="G46" s="18" t="s">
        <v>19</v>
      </c>
      <c r="H46" s="47">
        <v>1004</v>
      </c>
      <c r="I46" s="56" t="s">
        <v>72</v>
      </c>
      <c r="J46" s="47">
        <v>240</v>
      </c>
      <c r="K46" s="57">
        <v>91</v>
      </c>
      <c r="L46" s="57">
        <v>92</v>
      </c>
      <c r="M46" s="57">
        <v>94.8</v>
      </c>
    </row>
    <row r="47" spans="1:13">
      <c r="A47" s="47"/>
      <c r="B47" s="49"/>
      <c r="C47" s="50"/>
      <c r="D47" s="25"/>
      <c r="E47" s="51"/>
      <c r="F47" s="51"/>
      <c r="G47" s="43"/>
      <c r="H47" s="47">
        <v>1004</v>
      </c>
      <c r="I47" s="56" t="s">
        <v>72</v>
      </c>
      <c r="J47" s="47">
        <v>320</v>
      </c>
      <c r="K47" s="57">
        <f>5576.5+3760.9</f>
        <v>9337.4</v>
      </c>
      <c r="L47" s="57">
        <f>5795.8+3911.3</f>
        <v>9707.1</v>
      </c>
      <c r="M47" s="57">
        <f>6024.3+4066.3</f>
        <v>10090.6</v>
      </c>
    </row>
    <row r="48" spans="1:13" ht="84.6" customHeight="1">
      <c r="A48" s="47">
        <v>9</v>
      </c>
      <c r="B48" s="49" t="s">
        <v>20</v>
      </c>
      <c r="C48" s="50" t="s">
        <v>27</v>
      </c>
      <c r="D48" s="48">
        <v>4139.5</v>
      </c>
      <c r="E48" s="48">
        <v>4308.5</v>
      </c>
      <c r="F48" s="48">
        <v>4481.7</v>
      </c>
      <c r="G48" s="67"/>
      <c r="H48" s="67"/>
      <c r="I48" s="67"/>
      <c r="J48" s="67"/>
      <c r="K48" s="48">
        <f>K49+K51</f>
        <v>4139.5</v>
      </c>
      <c r="L48" s="48">
        <f>L49+L51</f>
        <v>4308.5</v>
      </c>
      <c r="M48" s="48">
        <f>M49+M51</f>
        <v>4481.7</v>
      </c>
    </row>
    <row r="49" spans="1:13" ht="60.6" customHeight="1">
      <c r="A49" s="80"/>
      <c r="B49" s="81"/>
      <c r="C49" s="82"/>
      <c r="D49" s="100"/>
      <c r="E49" s="83"/>
      <c r="F49" s="102"/>
      <c r="G49" s="84" t="s">
        <v>21</v>
      </c>
      <c r="H49" s="80">
        <v>1004</v>
      </c>
      <c r="I49" s="86" t="s">
        <v>55</v>
      </c>
      <c r="J49" s="80">
        <v>240</v>
      </c>
      <c r="K49" s="89">
        <v>41</v>
      </c>
      <c r="L49" s="94">
        <v>42</v>
      </c>
      <c r="M49" s="94">
        <v>44</v>
      </c>
    </row>
    <row r="50" spans="1:13" ht="200.45" customHeight="1">
      <c r="A50" s="80"/>
      <c r="B50" s="81"/>
      <c r="C50" s="82"/>
      <c r="D50" s="101"/>
      <c r="E50" s="83"/>
      <c r="F50" s="103"/>
      <c r="G50" s="85"/>
      <c r="H50" s="80"/>
      <c r="I50" s="86"/>
      <c r="J50" s="80"/>
      <c r="K50" s="90"/>
      <c r="L50" s="94"/>
      <c r="M50" s="94"/>
    </row>
    <row r="51" spans="1:13">
      <c r="A51" s="20"/>
      <c r="B51" s="20"/>
      <c r="C51" s="21"/>
      <c r="D51" s="22"/>
      <c r="E51" s="23"/>
      <c r="F51" s="23"/>
      <c r="G51" s="20"/>
      <c r="H51" s="39">
        <v>1004</v>
      </c>
      <c r="I51" s="40" t="s">
        <v>55</v>
      </c>
      <c r="J51" s="39">
        <v>320</v>
      </c>
      <c r="K51" s="41">
        <v>4098.5</v>
      </c>
      <c r="L51" s="41">
        <v>4266.5</v>
      </c>
      <c r="M51" s="39">
        <v>4437.7</v>
      </c>
    </row>
    <row r="52" spans="1:13" ht="111.6" customHeight="1">
      <c r="A52" s="47">
        <v>10</v>
      </c>
      <c r="B52" s="49" t="s">
        <v>113</v>
      </c>
      <c r="C52" s="50" t="s">
        <v>27</v>
      </c>
      <c r="D52" s="51">
        <v>65896.899999999994</v>
      </c>
      <c r="E52" s="48">
        <v>68406.5</v>
      </c>
      <c r="F52" s="48">
        <v>71004.899999999994</v>
      </c>
      <c r="G52" s="43"/>
      <c r="H52" s="47"/>
      <c r="I52" s="56"/>
      <c r="J52" s="47"/>
      <c r="K52" s="48">
        <f>K53+K54</f>
        <v>65896.899999999994</v>
      </c>
      <c r="L52" s="48">
        <f t="shared" ref="L52:M52" si="9">L53+L54</f>
        <v>68406.5</v>
      </c>
      <c r="M52" s="48">
        <f t="shared" si="9"/>
        <v>71004.899999999994</v>
      </c>
    </row>
    <row r="53" spans="1:13" ht="188.45" customHeight="1">
      <c r="A53" s="47"/>
      <c r="B53" s="49"/>
      <c r="C53" s="50"/>
      <c r="D53" s="12"/>
      <c r="E53" s="51"/>
      <c r="F53" s="51"/>
      <c r="G53" s="18" t="s">
        <v>22</v>
      </c>
      <c r="H53" s="47">
        <v>1003</v>
      </c>
      <c r="I53" s="56" t="s">
        <v>69</v>
      </c>
      <c r="J53" s="47">
        <v>240</v>
      </c>
      <c r="K53" s="57">
        <f>640+80</f>
        <v>720</v>
      </c>
      <c r="L53" s="57">
        <f>655+90</f>
        <v>745</v>
      </c>
      <c r="M53" s="57">
        <f>670+100</f>
        <v>770</v>
      </c>
    </row>
    <row r="54" spans="1:13" ht="20.25" customHeight="1">
      <c r="A54" s="47"/>
      <c r="B54" s="49"/>
      <c r="C54" s="50"/>
      <c r="D54" s="25"/>
      <c r="E54" s="51"/>
      <c r="F54" s="51"/>
      <c r="G54" s="43"/>
      <c r="H54" s="47">
        <v>1003</v>
      </c>
      <c r="I54" s="56" t="s">
        <v>69</v>
      </c>
      <c r="J54" s="47">
        <v>320</v>
      </c>
      <c r="K54" s="57">
        <v>65176.9</v>
      </c>
      <c r="L54" s="57">
        <v>67661.5</v>
      </c>
      <c r="M54" s="57">
        <v>70234.899999999994</v>
      </c>
    </row>
    <row r="55" spans="1:13" ht="60.6" customHeight="1">
      <c r="A55" s="20">
        <v>11</v>
      </c>
      <c r="B55" s="91" t="s">
        <v>114</v>
      </c>
      <c r="C55" s="104" t="s">
        <v>27</v>
      </c>
      <c r="D55" s="87">
        <v>99931.4</v>
      </c>
      <c r="E55" s="102">
        <v>106543.2</v>
      </c>
      <c r="F55" s="102">
        <v>111844</v>
      </c>
      <c r="G55" s="20"/>
      <c r="H55" s="20"/>
      <c r="I55" s="68"/>
      <c r="J55" s="80"/>
      <c r="K55" s="87">
        <f>K57+K58</f>
        <v>99931.4</v>
      </c>
      <c r="L55" s="87">
        <f>L57+L58</f>
        <v>106543.20000000001</v>
      </c>
      <c r="M55" s="87">
        <f>M57+M58</f>
        <v>111844</v>
      </c>
    </row>
    <row r="56" spans="1:13" ht="166.15" customHeight="1">
      <c r="A56" s="69"/>
      <c r="B56" s="92"/>
      <c r="C56" s="105"/>
      <c r="D56" s="88"/>
      <c r="E56" s="103"/>
      <c r="F56" s="103"/>
      <c r="G56" s="69"/>
      <c r="H56" s="69"/>
      <c r="I56" s="70"/>
      <c r="J56" s="80"/>
      <c r="K56" s="88"/>
      <c r="L56" s="88"/>
      <c r="M56" s="88"/>
    </row>
    <row r="57" spans="1:13" ht="226.15" customHeight="1">
      <c r="A57" s="47"/>
      <c r="B57" s="49"/>
      <c r="C57" s="50"/>
      <c r="D57" s="48"/>
      <c r="E57" s="51"/>
      <c r="F57" s="51"/>
      <c r="G57" s="15" t="s">
        <v>38</v>
      </c>
      <c r="H57" s="47">
        <v>1002</v>
      </c>
      <c r="I57" s="56" t="s">
        <v>95</v>
      </c>
      <c r="J57" s="47">
        <v>610</v>
      </c>
      <c r="K57" s="57">
        <v>75947.8</v>
      </c>
      <c r="L57" s="57">
        <v>80972.800000000003</v>
      </c>
      <c r="M57" s="57">
        <v>85001.4</v>
      </c>
    </row>
    <row r="58" spans="1:13" ht="344.45" customHeight="1">
      <c r="A58" s="47"/>
      <c r="B58" s="49"/>
      <c r="C58" s="50"/>
      <c r="D58" s="12"/>
      <c r="E58" s="51"/>
      <c r="F58" s="51"/>
      <c r="G58" s="16" t="s">
        <v>146</v>
      </c>
      <c r="H58" s="47">
        <v>1002</v>
      </c>
      <c r="I58" s="56" t="s">
        <v>145</v>
      </c>
      <c r="J58" s="47">
        <v>610</v>
      </c>
      <c r="K58" s="57">
        <v>23983.599999999999</v>
      </c>
      <c r="L58" s="57">
        <v>25570.400000000001</v>
      </c>
      <c r="M58" s="57">
        <v>26842.6</v>
      </c>
    </row>
    <row r="59" spans="1:13" ht="408.6" customHeight="1">
      <c r="A59" s="47">
        <v>12</v>
      </c>
      <c r="B59" s="49" t="s">
        <v>108</v>
      </c>
      <c r="C59" s="21" t="s">
        <v>27</v>
      </c>
      <c r="D59" s="48">
        <f>D60+D64</f>
        <v>22793.899999999998</v>
      </c>
      <c r="E59" s="48">
        <f t="shared" ref="E59:F59" si="10">E60+E64</f>
        <v>23607.7</v>
      </c>
      <c r="F59" s="48">
        <f t="shared" si="10"/>
        <v>24454.799999999999</v>
      </c>
      <c r="G59" s="71"/>
      <c r="H59" s="54"/>
      <c r="I59" s="24"/>
      <c r="J59" s="54"/>
      <c r="K59" s="48">
        <f>K60+K64</f>
        <v>22793.9</v>
      </c>
      <c r="L59" s="48">
        <f t="shared" ref="L59:M59" si="11">L60+L64</f>
        <v>23607.7</v>
      </c>
      <c r="M59" s="48">
        <f t="shared" si="11"/>
        <v>24454.799999999999</v>
      </c>
    </row>
    <row r="60" spans="1:13" ht="21" customHeight="1">
      <c r="A60" s="9"/>
      <c r="B60" s="26" t="s">
        <v>35</v>
      </c>
      <c r="C60" s="53"/>
      <c r="D60" s="66">
        <v>20210.099999999999</v>
      </c>
      <c r="E60" s="66">
        <v>20921.900000000001</v>
      </c>
      <c r="F60" s="66">
        <v>21663</v>
      </c>
      <c r="G60" s="9"/>
      <c r="H60" s="51"/>
      <c r="I60" s="27"/>
      <c r="J60" s="51"/>
      <c r="K60" s="48">
        <f>K61+K62+K63</f>
        <v>20210.100000000002</v>
      </c>
      <c r="L60" s="48">
        <f t="shared" ref="L60:M60" si="12">L61+L62+L63</f>
        <v>20921.900000000001</v>
      </c>
      <c r="M60" s="48">
        <f t="shared" si="12"/>
        <v>21663</v>
      </c>
    </row>
    <row r="61" spans="1:13" ht="408.6" customHeight="1">
      <c r="A61" s="20"/>
      <c r="B61" s="20"/>
      <c r="C61" s="28"/>
      <c r="D61" s="12"/>
      <c r="E61" s="23"/>
      <c r="F61" s="51"/>
      <c r="G61" s="20" t="s">
        <v>17</v>
      </c>
      <c r="H61" s="54">
        <v>1006</v>
      </c>
      <c r="I61" s="24" t="s">
        <v>63</v>
      </c>
      <c r="J61" s="54">
        <v>120</v>
      </c>
      <c r="K61" s="47">
        <f>13989.7+4225+40+1166.2</f>
        <v>19420.900000000001</v>
      </c>
      <c r="L61" s="64">
        <f>14536.5+4390+40+1166.2</f>
        <v>20132.7</v>
      </c>
      <c r="M61" s="64">
        <f>15105.6+4562+40+1166.2</f>
        <v>20873.8</v>
      </c>
    </row>
    <row r="62" spans="1:13">
      <c r="A62" s="43"/>
      <c r="B62" s="49"/>
      <c r="C62" s="50"/>
      <c r="D62" s="25"/>
      <c r="E62" s="51"/>
      <c r="F62" s="51"/>
      <c r="G62" s="43"/>
      <c r="H62" s="47">
        <v>1006</v>
      </c>
      <c r="I62" s="56" t="s">
        <v>63</v>
      </c>
      <c r="J62" s="47">
        <v>240</v>
      </c>
      <c r="K62" s="47">
        <f>224.9+62.1+8+145+137+210.5</f>
        <v>787.5</v>
      </c>
      <c r="L62" s="47">
        <f>224.9+62.1+8+145+137+210.5</f>
        <v>787.5</v>
      </c>
      <c r="M62" s="47">
        <f>224.9+62.1+8+145+137+210.5</f>
        <v>787.5</v>
      </c>
    </row>
    <row r="63" spans="1:13">
      <c r="A63" s="43"/>
      <c r="B63" s="49"/>
      <c r="C63" s="50"/>
      <c r="D63" s="25"/>
      <c r="E63" s="51"/>
      <c r="F63" s="51"/>
      <c r="G63" s="43"/>
      <c r="H63" s="47">
        <v>1006</v>
      </c>
      <c r="I63" s="56" t="s">
        <v>63</v>
      </c>
      <c r="J63" s="47">
        <v>850</v>
      </c>
      <c r="K63" s="57">
        <v>1.7</v>
      </c>
      <c r="L63" s="57">
        <v>1.7</v>
      </c>
      <c r="M63" s="57">
        <v>1.7</v>
      </c>
    </row>
    <row r="64" spans="1:13">
      <c r="A64" s="9"/>
      <c r="B64" s="52" t="s">
        <v>36</v>
      </c>
      <c r="C64" s="53"/>
      <c r="D64" s="66">
        <v>2583.8000000000002</v>
      </c>
      <c r="E64" s="65">
        <v>2685.8</v>
      </c>
      <c r="F64" s="65">
        <v>2791.8</v>
      </c>
      <c r="G64" s="9"/>
      <c r="H64" s="9"/>
      <c r="I64" s="29"/>
      <c r="J64" s="9"/>
      <c r="K64" s="48">
        <f>K65</f>
        <v>2583.8000000000002</v>
      </c>
      <c r="L64" s="48">
        <f>L65</f>
        <v>2685.8</v>
      </c>
      <c r="M64" s="48">
        <f>M65</f>
        <v>2791.8</v>
      </c>
    </row>
    <row r="65" spans="1:13">
      <c r="A65" s="43"/>
      <c r="B65" s="49"/>
      <c r="C65" s="50"/>
      <c r="D65" s="25"/>
      <c r="E65" s="51"/>
      <c r="F65" s="51"/>
      <c r="G65" s="43"/>
      <c r="H65" s="47">
        <v>1006</v>
      </c>
      <c r="I65" s="30" t="s">
        <v>63</v>
      </c>
      <c r="J65" s="31">
        <v>620</v>
      </c>
      <c r="K65" s="31">
        <v>2583.8000000000002</v>
      </c>
      <c r="L65" s="32">
        <v>2685.8</v>
      </c>
      <c r="M65" s="32">
        <v>2791.8</v>
      </c>
    </row>
    <row r="66" spans="1:13" ht="150.6" customHeight="1">
      <c r="A66" s="43">
        <v>13</v>
      </c>
      <c r="B66" s="49" t="s">
        <v>37</v>
      </c>
      <c r="C66" s="50" t="s">
        <v>27</v>
      </c>
      <c r="D66" s="48">
        <v>1388.7</v>
      </c>
      <c r="E66" s="48">
        <v>1444.2</v>
      </c>
      <c r="F66" s="48">
        <v>1502</v>
      </c>
      <c r="G66" s="43"/>
      <c r="H66" s="47"/>
      <c r="I66" s="56"/>
      <c r="J66" s="47"/>
      <c r="K66" s="48">
        <f>K67+K68</f>
        <v>1388.7</v>
      </c>
      <c r="L66" s="48">
        <f t="shared" ref="L66:M66" si="13">L67+L68</f>
        <v>1444.2</v>
      </c>
      <c r="M66" s="48">
        <f t="shared" si="13"/>
        <v>1502</v>
      </c>
    </row>
    <row r="67" spans="1:13" ht="259.14999999999998" customHeight="1">
      <c r="A67" s="43"/>
      <c r="B67" s="49"/>
      <c r="C67" s="50"/>
      <c r="D67" s="25"/>
      <c r="E67" s="51"/>
      <c r="F67" s="51"/>
      <c r="G67" s="49" t="s">
        <v>14</v>
      </c>
      <c r="H67" s="56" t="s">
        <v>88</v>
      </c>
      <c r="I67" s="56" t="s">
        <v>13</v>
      </c>
      <c r="J67" s="47">
        <v>120</v>
      </c>
      <c r="K67" s="58">
        <v>1388.7</v>
      </c>
      <c r="L67" s="58">
        <v>1444.2</v>
      </c>
      <c r="M67" s="58">
        <v>1502</v>
      </c>
    </row>
    <row r="68" spans="1:13">
      <c r="A68" s="47"/>
      <c r="B68" s="49"/>
      <c r="C68" s="50"/>
      <c r="D68" s="25"/>
      <c r="E68" s="51"/>
      <c r="F68" s="51"/>
      <c r="G68" s="43"/>
      <c r="H68" s="56" t="s">
        <v>88</v>
      </c>
      <c r="I68" s="56" t="s">
        <v>13</v>
      </c>
      <c r="J68" s="47">
        <v>240</v>
      </c>
      <c r="K68" s="58">
        <v>0</v>
      </c>
      <c r="L68" s="58">
        <v>0</v>
      </c>
      <c r="M68" s="58">
        <v>0</v>
      </c>
    </row>
    <row r="69" spans="1:13" ht="114.75">
      <c r="A69" s="47">
        <v>14</v>
      </c>
      <c r="B69" s="49" t="s">
        <v>115</v>
      </c>
      <c r="C69" s="50" t="s">
        <v>27</v>
      </c>
      <c r="D69" s="48">
        <v>156.5</v>
      </c>
      <c r="E69" s="48">
        <v>156.5</v>
      </c>
      <c r="F69" s="48">
        <v>156.5</v>
      </c>
      <c r="G69" s="43"/>
      <c r="H69" s="47"/>
      <c r="I69" s="56"/>
      <c r="J69" s="47"/>
      <c r="K69" s="48">
        <f>K70+K71</f>
        <v>156.5</v>
      </c>
      <c r="L69" s="48">
        <f t="shared" ref="L69:M69" si="14">L70+L71</f>
        <v>156.5</v>
      </c>
      <c r="M69" s="48">
        <f t="shared" si="14"/>
        <v>156.5</v>
      </c>
    </row>
    <row r="70" spans="1:13" ht="226.9" customHeight="1">
      <c r="A70" s="47"/>
      <c r="B70" s="49"/>
      <c r="C70" s="50"/>
      <c r="D70" s="12"/>
      <c r="E70" s="51"/>
      <c r="F70" s="51"/>
      <c r="G70" s="19" t="s">
        <v>79</v>
      </c>
      <c r="H70" s="56" t="s">
        <v>87</v>
      </c>
      <c r="I70" s="56" t="s">
        <v>62</v>
      </c>
      <c r="J70" s="47">
        <v>120</v>
      </c>
      <c r="K70" s="57">
        <f>109.2+2+33.5</f>
        <v>144.69999999999999</v>
      </c>
      <c r="L70" s="57">
        <f t="shared" ref="L70:M70" si="15">109.2+2+33.5</f>
        <v>144.69999999999999</v>
      </c>
      <c r="M70" s="57">
        <f t="shared" si="15"/>
        <v>144.69999999999999</v>
      </c>
    </row>
    <row r="71" spans="1:13">
      <c r="A71" s="47"/>
      <c r="B71" s="49"/>
      <c r="C71" s="50"/>
      <c r="D71" s="25"/>
      <c r="E71" s="51"/>
      <c r="F71" s="51"/>
      <c r="G71" s="43"/>
      <c r="H71" s="56" t="s">
        <v>87</v>
      </c>
      <c r="I71" s="56" t="s">
        <v>62</v>
      </c>
      <c r="J71" s="47">
        <v>240</v>
      </c>
      <c r="K71" s="57">
        <v>11.8</v>
      </c>
      <c r="L71" s="47">
        <v>11.8</v>
      </c>
      <c r="M71" s="57">
        <v>11.8</v>
      </c>
    </row>
    <row r="72" spans="1:13" ht="121.9" customHeight="1">
      <c r="A72" s="47">
        <v>15</v>
      </c>
      <c r="B72" s="49" t="s">
        <v>109</v>
      </c>
      <c r="C72" s="72"/>
      <c r="D72" s="48">
        <f>D73+D74+D75</f>
        <v>8292</v>
      </c>
      <c r="E72" s="48">
        <f t="shared" ref="E72:F72" si="16">E73+E74+E75</f>
        <v>4005.3</v>
      </c>
      <c r="F72" s="48">
        <f t="shared" si="16"/>
        <v>600.79999999999995</v>
      </c>
      <c r="G72" s="47"/>
      <c r="H72" s="47"/>
      <c r="I72" s="56"/>
      <c r="J72" s="47"/>
      <c r="K72" s="48">
        <f>K74+K75</f>
        <v>8292</v>
      </c>
      <c r="L72" s="48">
        <f t="shared" ref="L72:M72" si="17">L74+L75</f>
        <v>4005.3</v>
      </c>
      <c r="M72" s="48">
        <f t="shared" si="17"/>
        <v>600.79999999999995</v>
      </c>
    </row>
    <row r="73" spans="1:13" ht="409.15" customHeight="1">
      <c r="A73" s="47"/>
      <c r="B73" s="49"/>
      <c r="C73" s="50" t="s">
        <v>98</v>
      </c>
      <c r="D73" s="48"/>
      <c r="E73" s="48"/>
      <c r="F73" s="48"/>
      <c r="G73" s="15" t="s">
        <v>97</v>
      </c>
      <c r="H73" s="56" t="s">
        <v>89</v>
      </c>
      <c r="I73" s="56" t="s">
        <v>99</v>
      </c>
      <c r="J73" s="47">
        <v>810</v>
      </c>
      <c r="K73" s="57">
        <v>0</v>
      </c>
      <c r="L73" s="57">
        <v>0</v>
      </c>
      <c r="M73" s="57">
        <v>0</v>
      </c>
    </row>
    <row r="74" spans="1:13" ht="409.15" customHeight="1">
      <c r="A74" s="47"/>
      <c r="B74" s="49"/>
      <c r="C74" s="50" t="s">
        <v>98</v>
      </c>
      <c r="D74" s="62">
        <v>4101.8</v>
      </c>
      <c r="E74" s="62">
        <v>4005.3</v>
      </c>
      <c r="F74" s="62">
        <v>600.79999999999995</v>
      </c>
      <c r="G74" s="16" t="s">
        <v>107</v>
      </c>
      <c r="H74" s="56" t="s">
        <v>89</v>
      </c>
      <c r="I74" s="56" t="s">
        <v>106</v>
      </c>
      <c r="J74" s="47">
        <v>810</v>
      </c>
      <c r="K74" s="47">
        <v>4101.8</v>
      </c>
      <c r="L74" s="47">
        <v>4005.3</v>
      </c>
      <c r="M74" s="47">
        <v>600.79999999999995</v>
      </c>
    </row>
    <row r="75" spans="1:13" ht="308.45" customHeight="1">
      <c r="A75" s="47"/>
      <c r="B75" s="49"/>
      <c r="C75" s="50" t="s">
        <v>27</v>
      </c>
      <c r="D75" s="62">
        <v>4190.2</v>
      </c>
      <c r="E75" s="62"/>
      <c r="F75" s="62"/>
      <c r="G75" s="16" t="s">
        <v>141</v>
      </c>
      <c r="H75" s="56" t="s">
        <v>89</v>
      </c>
      <c r="I75" s="56" t="s">
        <v>140</v>
      </c>
      <c r="J75" s="47">
        <v>810</v>
      </c>
      <c r="K75" s="57">
        <v>4190.2</v>
      </c>
      <c r="L75" s="47">
        <v>0</v>
      </c>
      <c r="M75" s="57">
        <v>0</v>
      </c>
    </row>
    <row r="76" spans="1:13" ht="177" customHeight="1">
      <c r="A76" s="47">
        <v>16</v>
      </c>
      <c r="B76" s="49" t="s">
        <v>116</v>
      </c>
      <c r="C76" s="50" t="s">
        <v>27</v>
      </c>
      <c r="D76" s="51">
        <v>2920.6</v>
      </c>
      <c r="E76" s="51">
        <v>3032.6</v>
      </c>
      <c r="F76" s="48">
        <v>3149.1</v>
      </c>
      <c r="G76" s="43"/>
      <c r="H76" s="47"/>
      <c r="I76" s="56"/>
      <c r="J76" s="47"/>
      <c r="K76" s="51">
        <f>K77+K78</f>
        <v>2920.6</v>
      </c>
      <c r="L76" s="51">
        <f t="shared" ref="L76:M76" si="18">L77+L78</f>
        <v>3032.6</v>
      </c>
      <c r="M76" s="51">
        <f t="shared" si="18"/>
        <v>3149.1</v>
      </c>
    </row>
    <row r="77" spans="1:13" ht="384.6" customHeight="1">
      <c r="A77" s="47"/>
      <c r="B77" s="49"/>
      <c r="C77" s="50"/>
      <c r="D77" s="12"/>
      <c r="E77" s="51"/>
      <c r="F77" s="51"/>
      <c r="G77" s="43" t="s">
        <v>39</v>
      </c>
      <c r="H77" s="56" t="s">
        <v>89</v>
      </c>
      <c r="I77" s="56" t="s">
        <v>150</v>
      </c>
      <c r="J77" s="47">
        <v>120</v>
      </c>
      <c r="K77" s="47">
        <f>1968.5+8+228.9+596.8</f>
        <v>2802.2</v>
      </c>
      <c r="L77" s="57">
        <f>2047.5+8+238.1+620.6</f>
        <v>2914.2</v>
      </c>
      <c r="M77" s="57">
        <f>2136.9+8+238.1+647.7</f>
        <v>3030.7</v>
      </c>
    </row>
    <row r="78" spans="1:13">
      <c r="A78" s="47"/>
      <c r="B78" s="49"/>
      <c r="C78" s="50"/>
      <c r="D78" s="25"/>
      <c r="E78" s="51"/>
      <c r="F78" s="51"/>
      <c r="G78" s="43"/>
      <c r="H78" s="56" t="s">
        <v>89</v>
      </c>
      <c r="I78" s="56" t="s">
        <v>150</v>
      </c>
      <c r="J78" s="47">
        <v>240</v>
      </c>
      <c r="K78" s="47">
        <f>98.4+20</f>
        <v>118.4</v>
      </c>
      <c r="L78" s="47">
        <f t="shared" ref="L78:M78" si="19">98.4+20</f>
        <v>118.4</v>
      </c>
      <c r="M78" s="47">
        <f t="shared" si="19"/>
        <v>118.4</v>
      </c>
    </row>
    <row r="79" spans="1:13" ht="76.5">
      <c r="A79" s="47">
        <v>17</v>
      </c>
      <c r="B79" s="49" t="s">
        <v>40</v>
      </c>
      <c r="C79" s="50" t="s">
        <v>27</v>
      </c>
      <c r="D79" s="73">
        <v>724.7</v>
      </c>
      <c r="E79" s="51">
        <v>752.4</v>
      </c>
      <c r="F79" s="48">
        <v>781.4</v>
      </c>
      <c r="G79" s="43"/>
      <c r="H79" s="47"/>
      <c r="I79" s="56"/>
      <c r="J79" s="47"/>
      <c r="K79" s="48">
        <f>K80+K81</f>
        <v>724.69999999999993</v>
      </c>
      <c r="L79" s="48">
        <f t="shared" ref="L79:M79" si="20">L80+L81</f>
        <v>752.4</v>
      </c>
      <c r="M79" s="48">
        <f t="shared" si="20"/>
        <v>781.4</v>
      </c>
    </row>
    <row r="80" spans="1:13" ht="133.9" customHeight="1">
      <c r="A80" s="47"/>
      <c r="B80" s="49"/>
      <c r="C80" s="50"/>
      <c r="D80" s="12"/>
      <c r="E80" s="51"/>
      <c r="F80" s="51"/>
      <c r="G80" s="49" t="s">
        <v>80</v>
      </c>
      <c r="H80" s="56" t="s">
        <v>90</v>
      </c>
      <c r="I80" s="56" t="s">
        <v>59</v>
      </c>
      <c r="J80" s="47">
        <v>120</v>
      </c>
      <c r="K80" s="47">
        <f>487.4+2+57.2+147.7</f>
        <v>694.3</v>
      </c>
      <c r="L80" s="47">
        <f>506.9+2+59.5+153.6</f>
        <v>722</v>
      </c>
      <c r="M80" s="57">
        <f>527.3+2+61.9+159.8</f>
        <v>751</v>
      </c>
    </row>
    <row r="81" spans="1:13">
      <c r="A81" s="47"/>
      <c r="B81" s="49"/>
      <c r="C81" s="50"/>
      <c r="D81" s="25"/>
      <c r="E81" s="51"/>
      <c r="F81" s="51"/>
      <c r="G81" s="43"/>
      <c r="H81" s="56" t="s">
        <v>90</v>
      </c>
      <c r="I81" s="56" t="s">
        <v>59</v>
      </c>
      <c r="J81" s="47">
        <v>240</v>
      </c>
      <c r="K81" s="47">
        <f>1.2+29.2</f>
        <v>30.4</v>
      </c>
      <c r="L81" s="47">
        <f t="shared" ref="L81:M81" si="21">1.2+29.2</f>
        <v>30.4</v>
      </c>
      <c r="M81" s="47">
        <f t="shared" si="21"/>
        <v>30.4</v>
      </c>
    </row>
    <row r="82" spans="1:13" ht="89.25">
      <c r="A82" s="47">
        <v>18</v>
      </c>
      <c r="B82" s="49" t="s">
        <v>117</v>
      </c>
      <c r="C82" s="50" t="s">
        <v>27</v>
      </c>
      <c r="D82" s="48">
        <v>714.3</v>
      </c>
      <c r="E82" s="48">
        <v>742</v>
      </c>
      <c r="F82" s="48">
        <v>771</v>
      </c>
      <c r="G82" s="43"/>
      <c r="H82" s="56"/>
      <c r="I82" s="56"/>
      <c r="J82" s="47"/>
      <c r="K82" s="48">
        <f>K83+K84</f>
        <v>714.3</v>
      </c>
      <c r="L82" s="48">
        <f>L83+L84</f>
        <v>742</v>
      </c>
      <c r="M82" s="48">
        <f>M83+M84</f>
        <v>771</v>
      </c>
    </row>
    <row r="83" spans="1:13" ht="166.9" customHeight="1">
      <c r="A83" s="47"/>
      <c r="B83" s="49"/>
      <c r="C83" s="50"/>
      <c r="D83" s="12"/>
      <c r="E83" s="51"/>
      <c r="F83" s="51"/>
      <c r="G83" s="49" t="s">
        <v>81</v>
      </c>
      <c r="H83" s="56" t="s">
        <v>90</v>
      </c>
      <c r="I83" s="56" t="s">
        <v>60</v>
      </c>
      <c r="J83" s="47">
        <v>120</v>
      </c>
      <c r="K83" s="47">
        <f>487.4+2+57.2+147.7</f>
        <v>694.3</v>
      </c>
      <c r="L83" s="47">
        <f>506.9+2+59.5+153.6</f>
        <v>722</v>
      </c>
      <c r="M83" s="57">
        <f>527.3+2+61.9+159.8</f>
        <v>751</v>
      </c>
    </row>
    <row r="84" spans="1:13">
      <c r="A84" s="47"/>
      <c r="B84" s="49"/>
      <c r="C84" s="50"/>
      <c r="D84" s="25"/>
      <c r="E84" s="51"/>
      <c r="F84" s="51"/>
      <c r="G84" s="43"/>
      <c r="H84" s="56" t="s">
        <v>90</v>
      </c>
      <c r="I84" s="56" t="s">
        <v>60</v>
      </c>
      <c r="J84" s="47">
        <v>240</v>
      </c>
      <c r="K84" s="57">
        <f>9.6+10.4</f>
        <v>20</v>
      </c>
      <c r="L84" s="57">
        <f t="shared" ref="L84:M84" si="22">9.6+10.4</f>
        <v>20</v>
      </c>
      <c r="M84" s="57">
        <f t="shared" si="22"/>
        <v>20</v>
      </c>
    </row>
    <row r="85" spans="1:13" ht="67.150000000000006" customHeight="1">
      <c r="A85" s="47">
        <v>19</v>
      </c>
      <c r="B85" s="49" t="s">
        <v>41</v>
      </c>
      <c r="C85" s="50" t="s">
        <v>27</v>
      </c>
      <c r="D85" s="51">
        <v>411.1</v>
      </c>
      <c r="E85" s="51">
        <v>427.6</v>
      </c>
      <c r="F85" s="51">
        <v>444.6</v>
      </c>
      <c r="G85" s="43"/>
      <c r="H85" s="56"/>
      <c r="I85" s="56"/>
      <c r="J85" s="47"/>
      <c r="K85" s="48">
        <f>K86+K87</f>
        <v>411.09999999999997</v>
      </c>
      <c r="L85" s="48">
        <f t="shared" ref="L85:M85" si="23">L86+L87</f>
        <v>427.6</v>
      </c>
      <c r="M85" s="48">
        <f t="shared" si="23"/>
        <v>444.59999999999997</v>
      </c>
    </row>
    <row r="86" spans="1:13" ht="153">
      <c r="A86" s="47"/>
      <c r="B86" s="49"/>
      <c r="C86" s="50"/>
      <c r="D86" s="25"/>
      <c r="E86" s="51"/>
      <c r="F86" s="51"/>
      <c r="G86" s="18" t="s">
        <v>42</v>
      </c>
      <c r="H86" s="47">
        <v>1003</v>
      </c>
      <c r="I86" s="56" t="s">
        <v>71</v>
      </c>
      <c r="J86" s="47">
        <v>240</v>
      </c>
      <c r="K86" s="57">
        <v>3.9</v>
      </c>
      <c r="L86" s="57">
        <v>4</v>
      </c>
      <c r="M86" s="57">
        <v>4.2</v>
      </c>
    </row>
    <row r="87" spans="1:13">
      <c r="A87" s="47"/>
      <c r="B87" s="49"/>
      <c r="C87" s="50"/>
      <c r="D87" s="12"/>
      <c r="E87" s="51"/>
      <c r="F87" s="51"/>
      <c r="G87" s="43"/>
      <c r="H87" s="47">
        <v>1003</v>
      </c>
      <c r="I87" s="56" t="s">
        <v>71</v>
      </c>
      <c r="J87" s="47">
        <v>320</v>
      </c>
      <c r="K87" s="47">
        <f>382.2+25</f>
        <v>407.2</v>
      </c>
      <c r="L87" s="57">
        <f>398.6+25</f>
        <v>423.6</v>
      </c>
      <c r="M87" s="47">
        <f>415.4+25</f>
        <v>440.4</v>
      </c>
    </row>
    <row r="88" spans="1:13" ht="152.44999999999999" customHeight="1">
      <c r="A88" s="47">
        <v>20</v>
      </c>
      <c r="B88" s="49" t="s">
        <v>143</v>
      </c>
      <c r="C88" s="50" t="s">
        <v>27</v>
      </c>
      <c r="D88" s="48">
        <v>8511.2999999999993</v>
      </c>
      <c r="E88" s="51">
        <v>8843.6</v>
      </c>
      <c r="F88" s="51">
        <v>9189.9</v>
      </c>
      <c r="G88" s="43"/>
      <c r="H88" s="47"/>
      <c r="I88" s="56"/>
      <c r="J88" s="47"/>
      <c r="K88" s="48">
        <f>K89+K90</f>
        <v>8511.2999999999993</v>
      </c>
      <c r="L88" s="48">
        <f t="shared" ref="L88:M88" si="24">L89+L90</f>
        <v>8843.6</v>
      </c>
      <c r="M88" s="48">
        <f t="shared" si="24"/>
        <v>9189.9</v>
      </c>
    </row>
    <row r="89" spans="1:13" ht="213" customHeight="1">
      <c r="A89" s="47"/>
      <c r="B89" s="49"/>
      <c r="C89" s="50"/>
      <c r="D89" s="12"/>
      <c r="E89" s="47"/>
      <c r="F89" s="47"/>
      <c r="G89" s="20" t="s">
        <v>144</v>
      </c>
      <c r="H89" s="47">
        <v>1003</v>
      </c>
      <c r="I89" s="56" t="s">
        <v>142</v>
      </c>
      <c r="J89" s="47">
        <v>240</v>
      </c>
      <c r="K89" s="57">
        <f>52+60</f>
        <v>112</v>
      </c>
      <c r="L89" s="57">
        <f>54+62</f>
        <v>116</v>
      </c>
      <c r="M89" s="57">
        <f>55+65</f>
        <v>120</v>
      </c>
    </row>
    <row r="90" spans="1:13">
      <c r="A90" s="47"/>
      <c r="B90" s="49"/>
      <c r="C90" s="50"/>
      <c r="D90" s="25"/>
      <c r="E90" s="51"/>
      <c r="F90" s="51"/>
      <c r="G90" s="43"/>
      <c r="H90" s="47">
        <v>1003</v>
      </c>
      <c r="I90" s="56" t="s">
        <v>142</v>
      </c>
      <c r="J90" s="47">
        <v>320</v>
      </c>
      <c r="K90" s="57">
        <f>4750+3249.3+400</f>
        <v>8399.2999999999993</v>
      </c>
      <c r="L90" s="57">
        <f>5020+3257.6+450</f>
        <v>8727.6</v>
      </c>
      <c r="M90" s="57">
        <f>5160+3409.9+500</f>
        <v>9069.9</v>
      </c>
    </row>
    <row r="91" spans="1:13" ht="178.5">
      <c r="A91" s="47">
        <v>21</v>
      </c>
      <c r="B91" s="49" t="s">
        <v>57</v>
      </c>
      <c r="C91" s="50" t="s">
        <v>27</v>
      </c>
      <c r="D91" s="51">
        <v>11651.5</v>
      </c>
      <c r="E91" s="48">
        <v>12117.5</v>
      </c>
      <c r="F91" s="48">
        <v>12602.2</v>
      </c>
      <c r="G91" s="43"/>
      <c r="H91" s="47"/>
      <c r="I91" s="56"/>
      <c r="J91" s="47"/>
      <c r="K91" s="51">
        <f>K92+K93</f>
        <v>11651.5</v>
      </c>
      <c r="L91" s="51">
        <f t="shared" ref="L91:M91" si="25">L92+L93</f>
        <v>12117.5</v>
      </c>
      <c r="M91" s="51">
        <f t="shared" si="25"/>
        <v>12602.2</v>
      </c>
    </row>
    <row r="92" spans="1:13" ht="267.75">
      <c r="A92" s="47"/>
      <c r="B92" s="49"/>
      <c r="C92" s="50"/>
      <c r="D92" s="12"/>
      <c r="E92" s="51"/>
      <c r="F92" s="51"/>
      <c r="G92" s="49" t="s">
        <v>83</v>
      </c>
      <c r="H92" s="56" t="s">
        <v>88</v>
      </c>
      <c r="I92" s="56" t="s">
        <v>67</v>
      </c>
      <c r="J92" s="47">
        <v>320</v>
      </c>
      <c r="K92" s="47">
        <f>300+11348.5</f>
        <v>11648.5</v>
      </c>
      <c r="L92" s="47">
        <f>300+11814.5</f>
        <v>12114.5</v>
      </c>
      <c r="M92" s="47">
        <f>300+12299.2</f>
        <v>12599.2</v>
      </c>
    </row>
    <row r="93" spans="1:13">
      <c r="A93" s="47"/>
      <c r="B93" s="49"/>
      <c r="C93" s="50"/>
      <c r="D93" s="12"/>
      <c r="E93" s="51"/>
      <c r="F93" s="51"/>
      <c r="G93" s="49"/>
      <c r="H93" s="56" t="s">
        <v>88</v>
      </c>
      <c r="I93" s="56" t="s">
        <v>67</v>
      </c>
      <c r="J93" s="47">
        <v>240</v>
      </c>
      <c r="K93" s="57">
        <v>3</v>
      </c>
      <c r="L93" s="57">
        <v>3</v>
      </c>
      <c r="M93" s="57">
        <v>3</v>
      </c>
    </row>
    <row r="94" spans="1:13" ht="42" customHeight="1">
      <c r="A94" s="47">
        <v>24</v>
      </c>
      <c r="B94" s="49" t="s">
        <v>118</v>
      </c>
      <c r="C94" s="50" t="s">
        <v>27</v>
      </c>
      <c r="D94" s="48">
        <v>21465.8</v>
      </c>
      <c r="E94" s="51">
        <v>22336.1</v>
      </c>
      <c r="F94" s="48">
        <v>23236.7</v>
      </c>
      <c r="G94" s="43"/>
      <c r="H94" s="47"/>
      <c r="I94" s="56"/>
      <c r="J94" s="47"/>
      <c r="K94" s="48">
        <f>K95+K96</f>
        <v>21465.8</v>
      </c>
      <c r="L94" s="48">
        <f t="shared" ref="L94:M94" si="26">L95+L96</f>
        <v>22336.1</v>
      </c>
      <c r="M94" s="48">
        <f t="shared" si="26"/>
        <v>23236.7</v>
      </c>
    </row>
    <row r="95" spans="1:13" ht="123.6" customHeight="1">
      <c r="A95" s="47"/>
      <c r="B95" s="49"/>
      <c r="C95" s="50"/>
      <c r="D95" s="12"/>
      <c r="E95" s="51"/>
      <c r="F95" s="51"/>
      <c r="G95" s="18" t="s">
        <v>84</v>
      </c>
      <c r="H95" s="47">
        <v>1004</v>
      </c>
      <c r="I95" s="56" t="s">
        <v>73</v>
      </c>
      <c r="J95" s="47">
        <v>240</v>
      </c>
      <c r="K95" s="57">
        <v>6</v>
      </c>
      <c r="L95" s="57">
        <v>7</v>
      </c>
      <c r="M95" s="57">
        <v>8</v>
      </c>
    </row>
    <row r="96" spans="1:13" ht="27.75" customHeight="1">
      <c r="A96" s="47"/>
      <c r="B96" s="49"/>
      <c r="C96" s="50"/>
      <c r="D96" s="25"/>
      <c r="E96" s="51"/>
      <c r="F96" s="51"/>
      <c r="G96" s="43"/>
      <c r="H96" s="47">
        <v>1004</v>
      </c>
      <c r="I96" s="56" t="s">
        <v>73</v>
      </c>
      <c r="J96" s="47">
        <v>320</v>
      </c>
      <c r="K96" s="57">
        <v>21459.8</v>
      </c>
      <c r="L96" s="57">
        <v>22329.1</v>
      </c>
      <c r="M96" s="57">
        <v>23228.7</v>
      </c>
    </row>
    <row r="97" spans="1:146" s="33" customFormat="1" ht="178.15" customHeight="1">
      <c r="A97" s="47">
        <v>25</v>
      </c>
      <c r="B97" s="49" t="s">
        <v>119</v>
      </c>
      <c r="C97" s="50" t="s">
        <v>27</v>
      </c>
      <c r="D97" s="48">
        <v>0.3</v>
      </c>
      <c r="E97" s="51">
        <v>0.3</v>
      </c>
      <c r="F97" s="51">
        <v>0.3</v>
      </c>
      <c r="G97" s="43"/>
      <c r="H97" s="47"/>
      <c r="I97" s="56"/>
      <c r="J97" s="47"/>
      <c r="K97" s="48">
        <f>K98</f>
        <v>0.3</v>
      </c>
      <c r="L97" s="48">
        <f t="shared" ref="L97:M97" si="27">L98</f>
        <v>0.3</v>
      </c>
      <c r="M97" s="48" t="str">
        <f t="shared" si="27"/>
        <v>0,3</v>
      </c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</row>
    <row r="98" spans="1:146" s="33" customFormat="1" ht="255">
      <c r="A98" s="47"/>
      <c r="B98" s="34"/>
      <c r="C98" s="50"/>
      <c r="D98" s="12"/>
      <c r="E98" s="47"/>
      <c r="F98" s="52"/>
      <c r="G98" s="49" t="s">
        <v>18</v>
      </c>
      <c r="H98" s="56" t="s">
        <v>90</v>
      </c>
      <c r="I98" s="56" t="s">
        <v>58</v>
      </c>
      <c r="J98" s="47">
        <v>240</v>
      </c>
      <c r="K98" s="57">
        <v>0.3</v>
      </c>
      <c r="L98" s="47">
        <v>0.3</v>
      </c>
      <c r="M98" s="47" t="s">
        <v>85</v>
      </c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</row>
    <row r="99" spans="1:146" ht="123" customHeight="1">
      <c r="A99" s="47">
        <v>26</v>
      </c>
      <c r="B99" s="49" t="s">
        <v>120</v>
      </c>
      <c r="C99" s="50" t="s">
        <v>27</v>
      </c>
      <c r="D99" s="48">
        <v>3789.7</v>
      </c>
      <c r="E99" s="48">
        <v>3943.1</v>
      </c>
      <c r="F99" s="48">
        <v>4102</v>
      </c>
      <c r="G99" s="43"/>
      <c r="H99" s="47"/>
      <c r="I99" s="56"/>
      <c r="J99" s="47"/>
      <c r="K99" s="48">
        <f>K100+K101</f>
        <v>3789.7</v>
      </c>
      <c r="L99" s="48">
        <f t="shared" ref="L99:M99" si="28">L100+L101</f>
        <v>3943.1</v>
      </c>
      <c r="M99" s="48">
        <f t="shared" si="28"/>
        <v>4102</v>
      </c>
    </row>
    <row r="100" spans="1:146" ht="229.5">
      <c r="A100" s="47"/>
      <c r="B100" s="49"/>
      <c r="C100" s="50"/>
      <c r="D100" s="12"/>
      <c r="E100" s="51"/>
      <c r="F100" s="51"/>
      <c r="G100" s="49" t="s">
        <v>77</v>
      </c>
      <c r="H100" s="47">
        <v>1004</v>
      </c>
      <c r="I100" s="56" t="s">
        <v>54</v>
      </c>
      <c r="J100" s="47">
        <v>240</v>
      </c>
      <c r="K100" s="57">
        <f>37</f>
        <v>37</v>
      </c>
      <c r="L100" s="57">
        <v>39</v>
      </c>
      <c r="M100" s="57">
        <v>40</v>
      </c>
    </row>
    <row r="101" spans="1:146">
      <c r="A101" s="47"/>
      <c r="B101" s="49"/>
      <c r="C101" s="50"/>
      <c r="D101" s="12"/>
      <c r="E101" s="51"/>
      <c r="F101" s="51"/>
      <c r="G101" s="43"/>
      <c r="H101" s="47">
        <v>1004</v>
      </c>
      <c r="I101" s="56" t="s">
        <v>54</v>
      </c>
      <c r="J101" s="47">
        <v>320</v>
      </c>
      <c r="K101" s="47">
        <v>3752.7</v>
      </c>
      <c r="L101" s="57">
        <v>3904.1</v>
      </c>
      <c r="M101" s="57">
        <v>4062</v>
      </c>
    </row>
    <row r="102" spans="1:146" ht="150.6" customHeight="1">
      <c r="A102" s="47">
        <v>27</v>
      </c>
      <c r="B102" s="49" t="s">
        <v>121</v>
      </c>
      <c r="C102" s="50" t="s">
        <v>27</v>
      </c>
      <c r="D102" s="48">
        <v>7196.3</v>
      </c>
      <c r="E102" s="48">
        <v>7484.2</v>
      </c>
      <c r="F102" s="48">
        <v>7783.6</v>
      </c>
      <c r="G102" s="49"/>
      <c r="H102" s="47"/>
      <c r="I102" s="56"/>
      <c r="J102" s="47"/>
      <c r="K102" s="48">
        <f>K103+K104</f>
        <v>7196.2999999999993</v>
      </c>
      <c r="L102" s="48">
        <f t="shared" ref="L102:M102" si="29">L103+L104</f>
        <v>7484.2</v>
      </c>
      <c r="M102" s="48">
        <f t="shared" si="29"/>
        <v>7783.5999999999995</v>
      </c>
    </row>
    <row r="103" spans="1:146" ht="267.60000000000002" customHeight="1">
      <c r="A103" s="47"/>
      <c r="B103" s="49"/>
      <c r="C103" s="50"/>
      <c r="D103" s="12"/>
      <c r="E103" s="51"/>
      <c r="F103" s="51"/>
      <c r="G103" s="16" t="s">
        <v>45</v>
      </c>
      <c r="H103" s="47">
        <v>1004</v>
      </c>
      <c r="I103" s="56" t="s">
        <v>53</v>
      </c>
      <c r="J103" s="47">
        <v>240</v>
      </c>
      <c r="K103" s="57">
        <v>40</v>
      </c>
      <c r="L103" s="57">
        <v>40.5</v>
      </c>
      <c r="M103" s="57">
        <v>41.3</v>
      </c>
    </row>
    <row r="104" spans="1:146" ht="24" customHeight="1">
      <c r="A104" s="47"/>
      <c r="B104" s="49"/>
      <c r="C104" s="50"/>
      <c r="D104" s="12"/>
      <c r="E104" s="51"/>
      <c r="F104" s="51"/>
      <c r="G104" s="16"/>
      <c r="H104" s="47">
        <v>1004</v>
      </c>
      <c r="I104" s="56" t="s">
        <v>53</v>
      </c>
      <c r="J104" s="47">
        <v>320</v>
      </c>
      <c r="K104" s="47">
        <f>2617.9+4538.4</f>
        <v>7156.2999999999993</v>
      </c>
      <c r="L104" s="57">
        <f>2722.7+4721</f>
        <v>7443.7</v>
      </c>
      <c r="M104" s="57">
        <f>2831.6+4910.7</f>
        <v>7742.2999999999993</v>
      </c>
    </row>
    <row r="105" spans="1:146" ht="273" customHeight="1">
      <c r="A105" s="47">
        <v>29</v>
      </c>
      <c r="B105" s="49" t="s">
        <v>122</v>
      </c>
      <c r="C105" s="50"/>
      <c r="D105" s="48">
        <f>D106+D107</f>
        <v>14893.4</v>
      </c>
      <c r="E105" s="48">
        <f t="shared" ref="E105:F105" si="30">E106+E107</f>
        <v>4559.3999999999996</v>
      </c>
      <c r="F105" s="48">
        <f t="shared" si="30"/>
        <v>0</v>
      </c>
      <c r="G105" s="43"/>
      <c r="H105" s="47"/>
      <c r="I105" s="56"/>
      <c r="J105" s="47"/>
      <c r="K105" s="48">
        <f>K106+K107</f>
        <v>14893.4</v>
      </c>
      <c r="L105" s="48">
        <f t="shared" ref="L105:M105" si="31">L106+L107</f>
        <v>4559.3999999999996</v>
      </c>
      <c r="M105" s="48">
        <f t="shared" si="31"/>
        <v>0</v>
      </c>
    </row>
    <row r="106" spans="1:146" ht="390" customHeight="1">
      <c r="A106" s="47"/>
      <c r="B106" s="49"/>
      <c r="C106" s="50" t="s">
        <v>27</v>
      </c>
      <c r="D106" s="59">
        <v>220.1</v>
      </c>
      <c r="E106" s="60">
        <v>67.400000000000006</v>
      </c>
      <c r="F106" s="48"/>
      <c r="G106" s="15" t="s">
        <v>43</v>
      </c>
      <c r="H106" s="47">
        <v>1004</v>
      </c>
      <c r="I106" s="56" t="s">
        <v>51</v>
      </c>
      <c r="J106" s="47">
        <v>240</v>
      </c>
      <c r="K106" s="57">
        <v>220.1</v>
      </c>
      <c r="L106" s="57">
        <v>67.400000000000006</v>
      </c>
      <c r="M106" s="57">
        <v>0</v>
      </c>
    </row>
    <row r="107" spans="1:146" ht="364.9" customHeight="1">
      <c r="A107" s="47"/>
      <c r="B107" s="49"/>
      <c r="C107" s="50" t="s">
        <v>28</v>
      </c>
      <c r="D107" s="59">
        <v>14673.3</v>
      </c>
      <c r="E107" s="60">
        <v>4492</v>
      </c>
      <c r="F107" s="48"/>
      <c r="G107" s="16" t="s">
        <v>44</v>
      </c>
      <c r="H107" s="47">
        <v>1004</v>
      </c>
      <c r="I107" s="56" t="s">
        <v>52</v>
      </c>
      <c r="J107" s="47">
        <v>310</v>
      </c>
      <c r="K107" s="57">
        <f>2494.5+12178.8</f>
        <v>14673.3</v>
      </c>
      <c r="L107" s="57">
        <f>763.6+3728.4</f>
        <v>4492</v>
      </c>
      <c r="M107" s="57">
        <v>0</v>
      </c>
    </row>
    <row r="108" spans="1:146" ht="130.9" customHeight="1">
      <c r="A108" s="47">
        <v>30</v>
      </c>
      <c r="B108" s="49" t="s">
        <v>123</v>
      </c>
      <c r="C108" s="50" t="s">
        <v>27</v>
      </c>
      <c r="D108" s="48">
        <v>30</v>
      </c>
      <c r="E108" s="48">
        <v>30</v>
      </c>
      <c r="F108" s="48">
        <v>30</v>
      </c>
      <c r="G108" s="43"/>
      <c r="H108" s="47"/>
      <c r="I108" s="56"/>
      <c r="J108" s="47"/>
      <c r="K108" s="48">
        <f>K109</f>
        <v>30</v>
      </c>
      <c r="L108" s="48">
        <f t="shared" ref="L108:M108" si="32">L109</f>
        <v>30</v>
      </c>
      <c r="M108" s="48">
        <f t="shared" si="32"/>
        <v>30</v>
      </c>
    </row>
    <row r="109" spans="1:146" ht="243.6" customHeight="1">
      <c r="A109" s="47"/>
      <c r="B109" s="49"/>
      <c r="C109" s="50"/>
      <c r="D109" s="12"/>
      <c r="E109" s="51"/>
      <c r="F109" s="51"/>
      <c r="G109" s="49" t="s">
        <v>86</v>
      </c>
      <c r="H109" s="47">
        <v>1004</v>
      </c>
      <c r="I109" s="56" t="s">
        <v>65</v>
      </c>
      <c r="J109" s="47">
        <v>320</v>
      </c>
      <c r="K109" s="57">
        <v>30</v>
      </c>
      <c r="L109" s="57">
        <v>30</v>
      </c>
      <c r="M109" s="57">
        <v>30</v>
      </c>
    </row>
    <row r="110" spans="1:146" ht="216" customHeight="1">
      <c r="A110" s="80">
        <v>31</v>
      </c>
      <c r="B110" s="93" t="s">
        <v>124</v>
      </c>
      <c r="C110" s="82" t="s">
        <v>27</v>
      </c>
      <c r="D110" s="87">
        <v>14464.9</v>
      </c>
      <c r="E110" s="102">
        <v>15037.7</v>
      </c>
      <c r="F110" s="87">
        <v>15633.4</v>
      </c>
      <c r="G110" s="79"/>
      <c r="H110" s="80"/>
      <c r="I110" s="86"/>
      <c r="J110" s="80"/>
      <c r="K110" s="87">
        <f>K112</f>
        <v>14464.9</v>
      </c>
      <c r="L110" s="87">
        <f t="shared" ref="L110:M110" si="33">L112</f>
        <v>15037.7</v>
      </c>
      <c r="M110" s="87">
        <f t="shared" si="33"/>
        <v>15633.4</v>
      </c>
    </row>
    <row r="111" spans="1:146" ht="60.6" customHeight="1">
      <c r="A111" s="80"/>
      <c r="B111" s="93"/>
      <c r="C111" s="82"/>
      <c r="D111" s="88"/>
      <c r="E111" s="103"/>
      <c r="F111" s="88"/>
      <c r="G111" s="79"/>
      <c r="H111" s="80"/>
      <c r="I111" s="86"/>
      <c r="J111" s="80"/>
      <c r="K111" s="88"/>
      <c r="L111" s="88"/>
      <c r="M111" s="88"/>
    </row>
    <row r="112" spans="1:146" ht="328.9" customHeight="1">
      <c r="A112" s="47"/>
      <c r="B112" s="35"/>
      <c r="C112" s="50"/>
      <c r="D112" s="12"/>
      <c r="E112" s="36"/>
      <c r="F112" s="36"/>
      <c r="G112" s="37" t="s">
        <v>16</v>
      </c>
      <c r="H112" s="47">
        <v>1004</v>
      </c>
      <c r="I112" s="56" t="s">
        <v>66</v>
      </c>
      <c r="J112" s="47">
        <v>320</v>
      </c>
      <c r="K112" s="57">
        <v>14464.9</v>
      </c>
      <c r="L112" s="47">
        <v>15037.7</v>
      </c>
      <c r="M112" s="57">
        <v>15633.4</v>
      </c>
    </row>
    <row r="113" spans="1:146" ht="112.5" customHeight="1">
      <c r="A113" s="47">
        <v>32</v>
      </c>
      <c r="B113" s="49" t="s">
        <v>125</v>
      </c>
      <c r="C113" s="50" t="s">
        <v>27</v>
      </c>
      <c r="D113" s="48">
        <v>6747.8</v>
      </c>
      <c r="E113" s="48">
        <v>6747.8</v>
      </c>
      <c r="F113" s="48">
        <v>6747.8</v>
      </c>
      <c r="G113" s="43"/>
      <c r="H113" s="47"/>
      <c r="I113" s="56"/>
      <c r="J113" s="47"/>
      <c r="K113" s="48">
        <f>K114</f>
        <v>6747.8</v>
      </c>
      <c r="L113" s="48">
        <f t="shared" ref="L113:M113" si="34">L114</f>
        <v>6747.8</v>
      </c>
      <c r="M113" s="48">
        <f t="shared" si="34"/>
        <v>6747.8</v>
      </c>
    </row>
    <row r="114" spans="1:146" ht="228.6" customHeight="1">
      <c r="A114" s="47"/>
      <c r="B114" s="35"/>
      <c r="C114" s="50"/>
      <c r="D114" s="12"/>
      <c r="E114" s="47"/>
      <c r="F114" s="47"/>
      <c r="G114" s="19" t="s">
        <v>76</v>
      </c>
      <c r="H114" s="47">
        <v>1004</v>
      </c>
      <c r="I114" s="56" t="s">
        <v>64</v>
      </c>
      <c r="J114" s="47">
        <v>320</v>
      </c>
      <c r="K114" s="58">
        <v>6747.8</v>
      </c>
      <c r="L114" s="58">
        <v>6747.8</v>
      </c>
      <c r="M114" s="58">
        <v>6747.8</v>
      </c>
    </row>
    <row r="115" spans="1:146">
      <c r="A115" s="47"/>
      <c r="B115" s="49"/>
      <c r="C115" s="50"/>
      <c r="D115" s="12"/>
      <c r="E115" s="51"/>
      <c r="F115" s="51"/>
      <c r="G115" s="43"/>
      <c r="H115" s="47">
        <v>1004</v>
      </c>
      <c r="I115" s="56" t="s">
        <v>64</v>
      </c>
      <c r="J115" s="47">
        <v>240</v>
      </c>
      <c r="K115" s="58">
        <v>0</v>
      </c>
      <c r="L115" s="58">
        <v>0</v>
      </c>
      <c r="M115" s="58">
        <v>0</v>
      </c>
    </row>
    <row r="116" spans="1:146" ht="409.15" customHeight="1">
      <c r="A116" s="47">
        <v>33</v>
      </c>
      <c r="B116" s="49" t="s">
        <v>126</v>
      </c>
      <c r="C116" s="50" t="s">
        <v>27</v>
      </c>
      <c r="D116" s="48">
        <v>22767.4</v>
      </c>
      <c r="E116" s="48">
        <v>4553.5</v>
      </c>
      <c r="F116" s="48">
        <v>0</v>
      </c>
      <c r="G116" s="67"/>
      <c r="H116" s="57"/>
      <c r="I116" s="57"/>
      <c r="J116" s="57"/>
      <c r="K116" s="48">
        <f>K117</f>
        <v>22767.4</v>
      </c>
      <c r="L116" s="48">
        <f t="shared" ref="L116:M116" si="35">L117</f>
        <v>4553.5</v>
      </c>
      <c r="M116" s="48">
        <f t="shared" si="35"/>
        <v>0</v>
      </c>
    </row>
    <row r="117" spans="1:146" ht="242.25">
      <c r="A117" s="51"/>
      <c r="B117" s="45"/>
      <c r="C117" s="53"/>
      <c r="D117" s="46"/>
      <c r="E117" s="51"/>
      <c r="F117" s="51"/>
      <c r="G117" s="49" t="s">
        <v>93</v>
      </c>
      <c r="H117" s="47">
        <v>1004</v>
      </c>
      <c r="I117" s="56" t="s">
        <v>96</v>
      </c>
      <c r="J117" s="47">
        <v>410</v>
      </c>
      <c r="K117" s="57">
        <v>22767.4</v>
      </c>
      <c r="L117" s="57">
        <v>4553.5</v>
      </c>
      <c r="M117" s="57">
        <v>0</v>
      </c>
    </row>
    <row r="118" spans="1:146" s="11" customFormat="1" ht="390.6" customHeight="1">
      <c r="A118" s="91">
        <v>34</v>
      </c>
      <c r="B118" s="81" t="s">
        <v>127</v>
      </c>
      <c r="C118" s="82" t="s">
        <v>29</v>
      </c>
      <c r="D118" s="87">
        <f>D120+D121+D122</f>
        <v>439211.69999999995</v>
      </c>
      <c r="E118" s="87">
        <f t="shared" ref="E118:F118" si="36">E120+E121+E122</f>
        <v>456776.2</v>
      </c>
      <c r="F118" s="87">
        <f t="shared" si="36"/>
        <v>474475.7</v>
      </c>
      <c r="G118" s="79"/>
      <c r="H118" s="79"/>
      <c r="I118" s="97"/>
      <c r="J118" s="79"/>
      <c r="K118" s="87">
        <f t="shared" ref="K118:M118" si="37">K120+K121+K122</f>
        <v>439211.69999999995</v>
      </c>
      <c r="L118" s="87">
        <f t="shared" si="37"/>
        <v>456776.2</v>
      </c>
      <c r="M118" s="87">
        <f t="shared" si="37"/>
        <v>474475.7</v>
      </c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  <c r="EA118" s="14"/>
      <c r="EB118" s="14"/>
      <c r="EC118" s="14"/>
      <c r="ED118" s="14"/>
      <c r="EE118" s="14"/>
      <c r="EF118" s="14"/>
      <c r="EG118" s="14"/>
      <c r="EH118" s="14"/>
      <c r="EI118" s="14"/>
      <c r="EJ118" s="14"/>
      <c r="EK118" s="14"/>
      <c r="EL118" s="14"/>
      <c r="EM118" s="14"/>
      <c r="EN118" s="14"/>
      <c r="EO118" s="14"/>
      <c r="EP118" s="14"/>
    </row>
    <row r="119" spans="1:146" s="11" customFormat="1" ht="60.6" customHeight="1">
      <c r="A119" s="92"/>
      <c r="B119" s="81"/>
      <c r="C119" s="82"/>
      <c r="D119" s="88"/>
      <c r="E119" s="88"/>
      <c r="F119" s="88"/>
      <c r="G119" s="79"/>
      <c r="H119" s="79"/>
      <c r="I119" s="97"/>
      <c r="J119" s="79"/>
      <c r="K119" s="88"/>
      <c r="L119" s="88"/>
      <c r="M119" s="88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  <c r="EC119" s="14"/>
      <c r="ED119" s="14"/>
      <c r="EE119" s="14"/>
      <c r="EF119" s="14"/>
      <c r="EG119" s="14"/>
      <c r="EH119" s="14"/>
      <c r="EI119" s="14"/>
      <c r="EJ119" s="14"/>
      <c r="EK119" s="14"/>
      <c r="EL119" s="14"/>
      <c r="EM119" s="14"/>
      <c r="EN119" s="14"/>
      <c r="EO119" s="14"/>
      <c r="EP119" s="14"/>
    </row>
    <row r="120" spans="1:146" s="11" customFormat="1" ht="388.9" customHeight="1">
      <c r="A120" s="43"/>
      <c r="B120" s="49"/>
      <c r="C120" s="50"/>
      <c r="D120" s="61">
        <v>95912.6</v>
      </c>
      <c r="E120" s="61">
        <v>98759.1</v>
      </c>
      <c r="F120" s="61">
        <v>98759.1</v>
      </c>
      <c r="G120" s="49" t="s">
        <v>75</v>
      </c>
      <c r="H120" s="56" t="s">
        <v>92</v>
      </c>
      <c r="I120" s="44" t="s">
        <v>94</v>
      </c>
      <c r="J120" s="43">
        <v>610</v>
      </c>
      <c r="K120" s="57">
        <v>95912.6</v>
      </c>
      <c r="L120" s="57">
        <v>98759.1</v>
      </c>
      <c r="M120" s="57">
        <v>98759.1</v>
      </c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14"/>
      <c r="DY120" s="14"/>
      <c r="DZ120" s="14"/>
      <c r="EA120" s="14"/>
      <c r="EB120" s="14"/>
      <c r="EC120" s="14"/>
      <c r="ED120" s="14"/>
      <c r="EE120" s="14"/>
      <c r="EF120" s="14"/>
      <c r="EG120" s="14"/>
      <c r="EH120" s="14"/>
      <c r="EI120" s="14"/>
      <c r="EJ120" s="14"/>
      <c r="EK120" s="14"/>
      <c r="EL120" s="14"/>
      <c r="EM120" s="14"/>
      <c r="EN120" s="14"/>
      <c r="EO120" s="14"/>
      <c r="EP120" s="14"/>
    </row>
    <row r="121" spans="1:146" s="11" customFormat="1" ht="394.15" customHeight="1">
      <c r="A121" s="43"/>
      <c r="B121" s="49"/>
      <c r="C121" s="50"/>
      <c r="D121" s="61">
        <v>8216.5</v>
      </c>
      <c r="E121" s="61">
        <v>8546.9</v>
      </c>
      <c r="F121" s="61">
        <v>8546.9</v>
      </c>
      <c r="G121" s="49" t="s">
        <v>75</v>
      </c>
      <c r="H121" s="56" t="s">
        <v>12</v>
      </c>
      <c r="I121" s="44" t="s">
        <v>94</v>
      </c>
      <c r="J121" s="43">
        <v>610</v>
      </c>
      <c r="K121" s="57">
        <v>8216.5</v>
      </c>
      <c r="L121" s="57">
        <v>8546.9</v>
      </c>
      <c r="M121" s="57">
        <v>8546.9</v>
      </c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  <c r="EA121" s="14"/>
      <c r="EB121" s="14"/>
      <c r="EC121" s="14"/>
      <c r="ED121" s="14"/>
      <c r="EE121" s="14"/>
      <c r="EF121" s="14"/>
      <c r="EG121" s="14"/>
      <c r="EH121" s="14"/>
      <c r="EI121" s="14"/>
      <c r="EJ121" s="14"/>
      <c r="EK121" s="14"/>
      <c r="EL121" s="14"/>
      <c r="EM121" s="14"/>
      <c r="EN121" s="14"/>
      <c r="EO121" s="14"/>
      <c r="EP121" s="14"/>
    </row>
    <row r="122" spans="1:146" s="11" customFormat="1" ht="391.15" customHeight="1">
      <c r="A122" s="47"/>
      <c r="B122" s="49"/>
      <c r="C122" s="50"/>
      <c r="D122" s="59">
        <v>335082.59999999998</v>
      </c>
      <c r="E122" s="62">
        <v>349470.2</v>
      </c>
      <c r="F122" s="62">
        <v>367169.7</v>
      </c>
      <c r="G122" s="49" t="s">
        <v>75</v>
      </c>
      <c r="H122" s="56" t="s">
        <v>91</v>
      </c>
      <c r="I122" s="56" t="s">
        <v>94</v>
      </c>
      <c r="J122" s="47">
        <v>610</v>
      </c>
      <c r="K122" s="57">
        <v>335082.59999999998</v>
      </c>
      <c r="L122" s="47">
        <v>349470.2</v>
      </c>
      <c r="M122" s="47">
        <v>367169.7</v>
      </c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  <c r="EA122" s="14"/>
      <c r="EB122" s="14"/>
      <c r="EC122" s="14"/>
      <c r="ED122" s="14"/>
      <c r="EE122" s="14"/>
      <c r="EF122" s="14"/>
      <c r="EG122" s="14"/>
      <c r="EH122" s="14"/>
      <c r="EI122" s="14"/>
      <c r="EJ122" s="14"/>
      <c r="EK122" s="14"/>
      <c r="EL122" s="14"/>
      <c r="EM122" s="14"/>
      <c r="EN122" s="14"/>
      <c r="EO122" s="14"/>
      <c r="EP122" s="14"/>
    </row>
    <row r="123" spans="1:146" ht="217.9" customHeight="1">
      <c r="A123" s="47">
        <v>35</v>
      </c>
      <c r="B123" s="49" t="s">
        <v>128</v>
      </c>
      <c r="C123" s="50" t="s">
        <v>30</v>
      </c>
      <c r="D123" s="48">
        <v>1.6</v>
      </c>
      <c r="E123" s="51">
        <v>1.4</v>
      </c>
      <c r="F123" s="51">
        <v>0</v>
      </c>
      <c r="G123" s="49"/>
      <c r="H123" s="56"/>
      <c r="I123" s="56"/>
      <c r="J123" s="47"/>
      <c r="K123" s="48">
        <f>K124</f>
        <v>1.6</v>
      </c>
      <c r="L123" s="48">
        <f t="shared" ref="L123:M123" si="38">L124</f>
        <v>1.4</v>
      </c>
      <c r="M123" s="48">
        <f t="shared" si="38"/>
        <v>0</v>
      </c>
    </row>
    <row r="124" spans="1:146" ht="193.5" customHeight="1">
      <c r="A124" s="47"/>
      <c r="B124" s="38"/>
      <c r="C124" s="50"/>
      <c r="D124" s="12"/>
      <c r="E124" s="51"/>
      <c r="F124" s="51"/>
      <c r="G124" s="49" t="s">
        <v>32</v>
      </c>
      <c r="H124" s="56" t="s">
        <v>33</v>
      </c>
      <c r="I124" s="56" t="s">
        <v>34</v>
      </c>
      <c r="J124" s="47">
        <v>240</v>
      </c>
      <c r="K124" s="57">
        <v>1.6</v>
      </c>
      <c r="L124" s="47">
        <v>1.4</v>
      </c>
      <c r="M124" s="47">
        <v>0</v>
      </c>
    </row>
    <row r="125" spans="1:146" ht="217.9" customHeight="1">
      <c r="A125" s="47">
        <v>36</v>
      </c>
      <c r="B125" s="16" t="s">
        <v>129</v>
      </c>
      <c r="C125" s="50" t="s">
        <v>130</v>
      </c>
      <c r="D125" s="48">
        <v>0</v>
      </c>
      <c r="E125" s="48">
        <v>0</v>
      </c>
      <c r="F125" s="48">
        <v>0</v>
      </c>
      <c r="G125" s="16"/>
      <c r="H125" s="56"/>
      <c r="I125" s="56"/>
      <c r="J125" s="47"/>
      <c r="K125" s="48">
        <v>0</v>
      </c>
      <c r="L125" s="48">
        <v>0</v>
      </c>
      <c r="M125" s="48">
        <v>0</v>
      </c>
    </row>
    <row r="126" spans="1:146" ht="273" customHeight="1">
      <c r="A126" s="47"/>
      <c r="B126" s="16"/>
      <c r="C126" s="50"/>
      <c r="D126" s="48"/>
      <c r="E126" s="48"/>
      <c r="F126" s="48"/>
      <c r="G126" s="16" t="s">
        <v>47</v>
      </c>
      <c r="H126" s="56" t="s">
        <v>100</v>
      </c>
      <c r="I126" s="56" t="s">
        <v>131</v>
      </c>
      <c r="J126" s="47">
        <v>120</v>
      </c>
      <c r="K126" s="57">
        <v>0</v>
      </c>
      <c r="L126" s="57">
        <v>0</v>
      </c>
      <c r="M126" s="57">
        <v>0</v>
      </c>
    </row>
    <row r="127" spans="1:146" ht="273.60000000000002" customHeight="1">
      <c r="A127" s="47"/>
      <c r="B127" s="49"/>
      <c r="C127" s="50"/>
      <c r="D127" s="12"/>
      <c r="E127" s="51"/>
      <c r="F127" s="51"/>
      <c r="G127" s="16" t="s">
        <v>47</v>
      </c>
      <c r="H127" s="56" t="s">
        <v>46</v>
      </c>
      <c r="I127" s="56" t="s">
        <v>131</v>
      </c>
      <c r="J127" s="47">
        <v>240</v>
      </c>
      <c r="K127" s="57">
        <v>0</v>
      </c>
      <c r="L127" s="57">
        <v>0</v>
      </c>
      <c r="M127" s="57">
        <v>0</v>
      </c>
    </row>
    <row r="128" spans="1:146" ht="138" customHeight="1">
      <c r="A128" s="47">
        <v>37</v>
      </c>
      <c r="B128" s="49" t="s">
        <v>132</v>
      </c>
      <c r="C128" s="50" t="s">
        <v>31</v>
      </c>
      <c r="D128" s="48">
        <v>0</v>
      </c>
      <c r="E128" s="48">
        <v>0</v>
      </c>
      <c r="F128" s="48">
        <v>0</v>
      </c>
      <c r="G128" s="16"/>
      <c r="H128" s="56"/>
      <c r="I128" s="56"/>
      <c r="J128" s="47"/>
      <c r="K128" s="48">
        <v>0</v>
      </c>
      <c r="L128" s="48">
        <v>0</v>
      </c>
      <c r="M128" s="48">
        <v>0</v>
      </c>
    </row>
    <row r="129" spans="1:13" ht="175.9" customHeight="1">
      <c r="A129" s="47"/>
      <c r="B129" s="49"/>
      <c r="C129" s="50"/>
      <c r="D129" s="12"/>
      <c r="E129" s="51"/>
      <c r="F129" s="51"/>
      <c r="G129" s="16" t="s">
        <v>48</v>
      </c>
      <c r="H129" s="56" t="s">
        <v>49</v>
      </c>
      <c r="I129" s="56" t="s">
        <v>50</v>
      </c>
      <c r="J129" s="47">
        <v>320</v>
      </c>
      <c r="K129" s="57">
        <v>0</v>
      </c>
      <c r="L129" s="57">
        <v>0</v>
      </c>
      <c r="M129" s="57">
        <v>0</v>
      </c>
    </row>
    <row r="130" spans="1:13" ht="148.9" customHeight="1">
      <c r="A130" s="47">
        <v>38</v>
      </c>
      <c r="B130" s="49" t="s">
        <v>133</v>
      </c>
      <c r="C130" s="50"/>
      <c r="D130" s="48">
        <f>D131+D132</f>
        <v>0</v>
      </c>
      <c r="E130" s="48">
        <f t="shared" ref="E130:F130" si="39">E131+E132</f>
        <v>0</v>
      </c>
      <c r="F130" s="48">
        <f t="shared" si="39"/>
        <v>0</v>
      </c>
      <c r="G130" s="16"/>
      <c r="H130" s="56"/>
      <c r="I130" s="56"/>
      <c r="J130" s="47"/>
      <c r="K130" s="48">
        <f>K131+K132</f>
        <v>0</v>
      </c>
      <c r="L130" s="48">
        <f t="shared" ref="L130:M130" si="40">L131+L132</f>
        <v>0</v>
      </c>
      <c r="M130" s="48">
        <f t="shared" si="40"/>
        <v>0</v>
      </c>
    </row>
    <row r="131" spans="1:13" ht="269.45" customHeight="1">
      <c r="A131" s="47"/>
      <c r="B131" s="49"/>
      <c r="C131" s="50" t="s">
        <v>27</v>
      </c>
      <c r="D131" s="12"/>
      <c r="E131" s="51"/>
      <c r="F131" s="51"/>
      <c r="G131" s="16" t="s">
        <v>102</v>
      </c>
      <c r="H131" s="56" t="s">
        <v>49</v>
      </c>
      <c r="I131" s="56" t="s">
        <v>104</v>
      </c>
      <c r="J131" s="47">
        <v>240</v>
      </c>
      <c r="K131" s="57">
        <v>0</v>
      </c>
      <c r="L131" s="57">
        <v>0</v>
      </c>
      <c r="M131" s="57">
        <v>0</v>
      </c>
    </row>
    <row r="132" spans="1:13" ht="182.45" customHeight="1">
      <c r="A132" s="47"/>
      <c r="B132" s="49"/>
      <c r="C132" s="50" t="s">
        <v>101</v>
      </c>
      <c r="D132" s="12"/>
      <c r="E132" s="51"/>
      <c r="F132" s="51"/>
      <c r="G132" s="16" t="s">
        <v>103</v>
      </c>
      <c r="H132" s="56" t="s">
        <v>49</v>
      </c>
      <c r="I132" s="56" t="s">
        <v>105</v>
      </c>
      <c r="J132" s="47">
        <v>320</v>
      </c>
      <c r="K132" s="57">
        <v>0</v>
      </c>
      <c r="L132" s="57">
        <v>0</v>
      </c>
      <c r="M132" s="57">
        <v>0</v>
      </c>
    </row>
    <row r="133" spans="1:13">
      <c r="A133" s="51"/>
      <c r="B133" s="49"/>
      <c r="C133" s="53"/>
      <c r="D133" s="48">
        <f>D18+D21+D26+D29+D32+D35+D40+D45+D48+D52+D55+D59+D66+D69+D72+D76+D79+D82+D85+D88+D91+D94+D97+D99+D102+D105+D108+D110+D113+D116+D118+D123+D125+D128+D130</f>
        <v>818215.49999999988</v>
      </c>
      <c r="E133" s="48">
        <f t="shared" ref="E133:F133" si="41">E18+E21+E26+E29+E32+E35+E40+E45+E48+E52+E55+E59+E66+E69+E72+E76+E79+E82+E85+E88+E91+E94+E97+E99+E102+E105+E108+E110+E113+E116+E118+E123+E125+E128+E130</f>
        <v>816912.99999999988</v>
      </c>
      <c r="F133" s="48">
        <f t="shared" si="41"/>
        <v>812898.1</v>
      </c>
      <c r="G133" s="9"/>
      <c r="H133" s="51"/>
      <c r="I133" s="51"/>
      <c r="J133" s="51"/>
      <c r="K133" s="48">
        <f t="shared" ref="K133:M133" si="42">K18+K21+K26+K29+K32+K35+K40+K45+K48+K52+K55+K59+K66+K69+K72+K76+K79+K82+K85+K88+K91+K94+K97+K99+K102+K105+K108+K110+K113+K116+K118+K123+K125+K128+K130</f>
        <v>818215.49999999988</v>
      </c>
      <c r="L133" s="48">
        <f t="shared" si="42"/>
        <v>816912.99999999988</v>
      </c>
      <c r="M133" s="48" t="e">
        <f t="shared" si="42"/>
        <v>#VALUE!</v>
      </c>
    </row>
    <row r="134" spans="1:13" ht="15.75">
      <c r="A134" s="7"/>
    </row>
    <row r="142" spans="1:13" ht="18.75" customHeight="1">
      <c r="B142" s="3"/>
    </row>
  </sheetData>
  <autoFilter ref="A15:M133">
    <filterColumn colId="7" showButton="0"/>
    <filterColumn colId="8" showButton="0"/>
  </autoFilter>
  <mergeCells count="122">
    <mergeCell ref="D118:D119"/>
    <mergeCell ref="K55:K56"/>
    <mergeCell ref="L55:L56"/>
    <mergeCell ref="M55:M56"/>
    <mergeCell ref="D110:D111"/>
    <mergeCell ref="E110:E111"/>
    <mergeCell ref="F110:F111"/>
    <mergeCell ref="K110:K111"/>
    <mergeCell ref="L110:L111"/>
    <mergeCell ref="M110:M111"/>
    <mergeCell ref="E118:E119"/>
    <mergeCell ref="F118:F119"/>
    <mergeCell ref="M42:M43"/>
    <mergeCell ref="M49:M50"/>
    <mergeCell ref="J55:J56"/>
    <mergeCell ref="J49:J50"/>
    <mergeCell ref="I49:I50"/>
    <mergeCell ref="B55:B56"/>
    <mergeCell ref="H49:H50"/>
    <mergeCell ref="C55:C56"/>
    <mergeCell ref="H110:H111"/>
    <mergeCell ref="G110:G111"/>
    <mergeCell ref="H118:H119"/>
    <mergeCell ref="G118:G119"/>
    <mergeCell ref="C110:C111"/>
    <mergeCell ref="K118:K119"/>
    <mergeCell ref="L118:L119"/>
    <mergeCell ref="M118:M119"/>
    <mergeCell ref="D49:D50"/>
    <mergeCell ref="F49:F50"/>
    <mergeCell ref="K49:K50"/>
    <mergeCell ref="D55:D56"/>
    <mergeCell ref="E55:E56"/>
    <mergeCell ref="F55:F56"/>
    <mergeCell ref="H35:H36"/>
    <mergeCell ref="I37:I38"/>
    <mergeCell ref="J37:J38"/>
    <mergeCell ref="I35:I36"/>
    <mergeCell ref="J42:J43"/>
    <mergeCell ref="K37:K38"/>
    <mergeCell ref="L37:L38"/>
    <mergeCell ref="M37:M38"/>
    <mergeCell ref="D40:D41"/>
    <mergeCell ref="E40:E41"/>
    <mergeCell ref="F40:F41"/>
    <mergeCell ref="D42:D43"/>
    <mergeCell ref="F42:F43"/>
    <mergeCell ref="K42:K43"/>
    <mergeCell ref="K40:K41"/>
    <mergeCell ref="F35:F36"/>
    <mergeCell ref="E35:E36"/>
    <mergeCell ref="D35:D36"/>
    <mergeCell ref="D37:D38"/>
    <mergeCell ref="F37:F38"/>
    <mergeCell ref="J118:J119"/>
    <mergeCell ref="I118:I119"/>
    <mergeCell ref="I110:I111"/>
    <mergeCell ref="J110:J111"/>
    <mergeCell ref="G37:G38"/>
    <mergeCell ref="G49:G50"/>
    <mergeCell ref="G40:G41"/>
    <mergeCell ref="H40:H41"/>
    <mergeCell ref="H37:H38"/>
    <mergeCell ref="I42:I43"/>
    <mergeCell ref="H42:H43"/>
    <mergeCell ref="A110:A111"/>
    <mergeCell ref="A118:A119"/>
    <mergeCell ref="B118:B119"/>
    <mergeCell ref="C118:C119"/>
    <mergeCell ref="B110:B111"/>
    <mergeCell ref="A15:A16"/>
    <mergeCell ref="L49:L50"/>
    <mergeCell ref="B35:B36"/>
    <mergeCell ref="C35:C36"/>
    <mergeCell ref="D15:D16"/>
    <mergeCell ref="B15:B16"/>
    <mergeCell ref="F15:F16"/>
    <mergeCell ref="E15:E16"/>
    <mergeCell ref="C15:C16"/>
    <mergeCell ref="A37:A38"/>
    <mergeCell ref="C40:C41"/>
    <mergeCell ref="B49:B50"/>
    <mergeCell ref="C49:C50"/>
    <mergeCell ref="B42:B43"/>
    <mergeCell ref="E49:E50"/>
    <mergeCell ref="A40:A41"/>
    <mergeCell ref="G15:G16"/>
    <mergeCell ref="J40:J41"/>
    <mergeCell ref="J35:J36"/>
    <mergeCell ref="A10:M10"/>
    <mergeCell ref="K15:K16"/>
    <mergeCell ref="A13:M13"/>
    <mergeCell ref="G35:G36"/>
    <mergeCell ref="A49:A50"/>
    <mergeCell ref="B37:B38"/>
    <mergeCell ref="C37:C38"/>
    <mergeCell ref="A35:A36"/>
    <mergeCell ref="A42:A43"/>
    <mergeCell ref="C42:C43"/>
    <mergeCell ref="E42:E43"/>
    <mergeCell ref="G42:G43"/>
    <mergeCell ref="I40:I41"/>
    <mergeCell ref="M15:M16"/>
    <mergeCell ref="H15:J15"/>
    <mergeCell ref="L15:L16"/>
    <mergeCell ref="K35:K36"/>
    <mergeCell ref="L35:L36"/>
    <mergeCell ref="M35:M36"/>
    <mergeCell ref="L42:L43"/>
    <mergeCell ref="L40:L41"/>
    <mergeCell ref="M40:M41"/>
    <mergeCell ref="B40:B41"/>
    <mergeCell ref="E37:E38"/>
    <mergeCell ref="A6:M6"/>
    <mergeCell ref="A1:M1"/>
    <mergeCell ref="A2:M2"/>
    <mergeCell ref="A3:M3"/>
    <mergeCell ref="A4:M4"/>
    <mergeCell ref="A5:M5"/>
    <mergeCell ref="A7:M7"/>
    <mergeCell ref="A8:M8"/>
    <mergeCell ref="A9:M9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2023-10-25T05:17:25Z</cp:lastPrinted>
  <dcterms:created xsi:type="dcterms:W3CDTF">2013-10-31T09:42:45Z</dcterms:created>
  <dcterms:modified xsi:type="dcterms:W3CDTF">2023-10-26T13:53:41Z</dcterms:modified>
</cp:coreProperties>
</file>