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Приложение!$A$1:$J$43</definedName>
  </definedNames>
  <calcPr calcId="125725"/>
</workbook>
</file>

<file path=xl/calcChain.xml><?xml version="1.0" encoding="utf-8"?>
<calcChain xmlns="http://schemas.openxmlformats.org/spreadsheetml/2006/main">
  <c r="C40" i="2"/>
  <c r="D40"/>
  <c r="F40"/>
  <c r="G40"/>
  <c r="I40"/>
  <c r="J40"/>
  <c r="C38"/>
  <c r="D38"/>
  <c r="F38"/>
  <c r="G38"/>
  <c r="I38"/>
  <c r="I30"/>
  <c r="D30"/>
  <c r="H34"/>
  <c r="E34"/>
  <c r="B34"/>
  <c r="I32"/>
  <c r="F32"/>
  <c r="C32"/>
  <c r="I31"/>
  <c r="J31"/>
  <c r="J30" s="1"/>
  <c r="F31"/>
  <c r="F30" s="1"/>
  <c r="G31"/>
  <c r="G30" s="1"/>
  <c r="C31"/>
  <c r="C30" s="1"/>
  <c r="D31"/>
  <c r="D28"/>
  <c r="I27"/>
  <c r="J27"/>
  <c r="I23" l="1"/>
  <c r="J23"/>
  <c r="F23"/>
  <c r="G23"/>
  <c r="C23"/>
  <c r="I22"/>
  <c r="F22"/>
  <c r="G22"/>
  <c r="I21"/>
  <c r="F21"/>
  <c r="C21"/>
  <c r="J21"/>
  <c r="G21"/>
  <c r="D21"/>
  <c r="G35"/>
  <c r="D35"/>
  <c r="G25"/>
  <c r="D25"/>
  <c r="C42"/>
  <c r="D42"/>
  <c r="C35"/>
  <c r="F35"/>
  <c r="I35"/>
  <c r="J35"/>
  <c r="E22" l="1"/>
  <c r="E41"/>
  <c r="H24"/>
  <c r="G20"/>
  <c r="D20"/>
  <c r="B29"/>
  <c r="C20"/>
  <c r="B27"/>
  <c r="E29"/>
  <c r="H29"/>
  <c r="I39"/>
  <c r="J39"/>
  <c r="G39"/>
  <c r="E40"/>
  <c r="B32"/>
  <c r="E32"/>
  <c r="E31"/>
  <c r="J20"/>
  <c r="H21"/>
  <c r="E21"/>
  <c r="H41"/>
  <c r="H43"/>
  <c r="H42" s="1"/>
  <c r="J42"/>
  <c r="I42"/>
  <c r="H38"/>
  <c r="H37"/>
  <c r="H36"/>
  <c r="H33"/>
  <c r="H32"/>
  <c r="H28"/>
  <c r="H27"/>
  <c r="H26"/>
  <c r="H25"/>
  <c r="H23"/>
  <c r="B38"/>
  <c r="E43"/>
  <c r="E42" s="1"/>
  <c r="B43"/>
  <c r="B42" s="1"/>
  <c r="F42"/>
  <c r="G42"/>
  <c r="E37"/>
  <c r="B37"/>
  <c r="E36"/>
  <c r="E27"/>
  <c r="E26"/>
  <c r="B26"/>
  <c r="E25"/>
  <c r="B25"/>
  <c r="E23"/>
  <c r="B23"/>
  <c r="B22"/>
  <c r="E38"/>
  <c r="E28"/>
  <c r="B28"/>
  <c r="E33"/>
  <c r="B33"/>
  <c r="B36"/>
  <c r="F20"/>
  <c r="I20"/>
  <c r="B21"/>
  <c r="B24"/>
  <c r="B41"/>
  <c r="F39"/>
  <c r="B31"/>
  <c r="B30" s="1"/>
  <c r="B40"/>
  <c r="E24"/>
  <c r="H40"/>
  <c r="C39"/>
  <c r="D39"/>
  <c r="H22"/>
  <c r="H31"/>
  <c r="H30" s="1"/>
  <c r="E30" l="1"/>
  <c r="E35"/>
  <c r="H35"/>
  <c r="B35"/>
  <c r="H39"/>
  <c r="B20"/>
  <c r="G18"/>
  <c r="G17" s="1"/>
  <c r="D18"/>
  <c r="D17" s="1"/>
  <c r="C18"/>
  <c r="C17" s="1"/>
  <c r="I18"/>
  <c r="I17" s="1"/>
  <c r="E39"/>
  <c r="F18"/>
  <c r="F17" s="1"/>
  <c r="E20"/>
  <c r="H20"/>
  <c r="J18"/>
  <c r="J17" s="1"/>
  <c r="B39"/>
  <c r="E18" l="1"/>
  <c r="E17" s="1"/>
  <c r="B18"/>
  <c r="B17" s="1"/>
  <c r="H18"/>
  <c r="H17" s="1"/>
</calcChain>
</file>

<file path=xl/sharedStrings.xml><?xml version="1.0" encoding="utf-8"?>
<sst xmlns="http://schemas.openxmlformats.org/spreadsheetml/2006/main" count="48" uniqueCount="45">
  <si>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</si>
  <si>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</si>
  <si>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</si>
  <si>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</si>
  <si>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</si>
  <si>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</si>
  <si>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</si>
  <si>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</si>
  <si>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</si>
  <si>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</si>
  <si>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</si>
  <si>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</si>
  <si>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</si>
  <si>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</si>
  <si>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</si>
  <si>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</si>
  <si>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</si>
  <si>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</si>
  <si>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</si>
  <si>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</si>
  <si>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</si>
  <si>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</si>
  <si>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</si>
  <si>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</si>
  <si>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</si>
  <si>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</si>
  <si>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5.Субсидия  на разработку проектно-сметной документации на строительство, реконструкцию и капитальный ремонт объектов водопроводно-канализационного хозяйствапо объекту: «Водоснабжение населенных пунктов Волочаевского сельского поселения Орловского района  Ростовской области»</t>
  </si>
  <si>
    <t>8.Субсидия на софинансирование муниципальных программ по работе с молодежью</t>
  </si>
  <si>
    <t xml:space="preserve">"О бюджете Орловского района на 2023 год и на </t>
  </si>
  <si>
    <t>плановый период 2024 и 2025 годов"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</si>
  <si>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2023 и на плановый период 2024 и 2025 годов с долей местного бюджета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</si>
  <si>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</si>
  <si>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</si>
  <si>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</si>
  <si>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</si>
  <si>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</si>
  <si>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Приложение 9</t>
  </si>
  <si>
    <t>5.Субсидия на проведение комплексных кадастровых работ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</si>
  <si>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</si>
  <si>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</si>
  <si>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  Решению Собрания депутатов Орловского района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</si>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</sst>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4" fontId="7" fillId="0" borderId="2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8" fillId="0" borderId="2" xfId="1" applyNumberFormat="1" applyFont="1" applyFill="1" applyBorder="1" applyAlignment="1">
      <alignment vertical="center" wrapText="1"/>
    </xf>
    <xf numFmtId="164" fontId="8" fillId="3" borderId="1" xfId="1" applyNumberFormat="1" applyFont="1" applyFill="1" applyBorder="1" applyAlignment="1">
      <alignment vertical="top" wrapText="1"/>
    </xf>
    <xf numFmtId="165" fontId="8" fillId="3" borderId="1" xfId="1" applyNumberFormat="1" applyFont="1" applyFill="1" applyBorder="1" applyAlignment="1">
      <alignment vertical="top" wrapText="1"/>
    </xf>
    <xf numFmtId="164" fontId="3" fillId="3" borderId="1" xfId="1" applyNumberFormat="1" applyFont="1" applyFill="1" applyBorder="1" applyAlignment="1">
      <alignment horizontal="left" vertical="top" wrapText="1"/>
    </xf>
    <xf numFmtId="0" fontId="8" fillId="3" borderId="1" xfId="1" applyFont="1" applyFill="1" applyBorder="1" applyAlignment="1">
      <alignment vertical="top" wrapText="1"/>
    </xf>
    <xf numFmtId="0" fontId="2" fillId="3" borderId="0" xfId="1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left" vertical="top" wrapText="1"/>
    </xf>
    <xf numFmtId="0" fontId="3" fillId="3" borderId="1" xfId="1" applyNumberFormat="1" applyFont="1" applyFill="1" applyBorder="1" applyAlignment="1">
      <alignment horizontal="left" vertical="top" wrapText="1"/>
    </xf>
    <xf numFmtId="164" fontId="7" fillId="3" borderId="1" xfId="1" applyNumberFormat="1" applyFont="1" applyFill="1" applyBorder="1" applyAlignment="1">
      <alignment horizontal="left" vertical="top" wrapText="1"/>
    </xf>
    <xf numFmtId="164" fontId="7" fillId="3" borderId="1" xfId="1" applyNumberFormat="1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1" applyFont="1" applyFill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5" fontId="7" fillId="3" borderId="1" xfId="1" applyNumberFormat="1" applyFont="1" applyFill="1" applyBorder="1" applyAlignment="1">
      <alignment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8" fillId="0" borderId="0" xfId="1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96"/>
  <sheetViews>
    <sheetView tabSelected="1" view="pageBreakPreview" zoomScale="75" zoomScaleNormal="70" zoomScaleSheetLayoutView="75" workbookViewId="0">
      <selection activeCell="C36" sqref="C36:H36"/>
    </sheetView>
  </sheetViews>
  <sheetFormatPr defaultColWidth="9.140625" defaultRowHeight="15.95" customHeight="1"/>
  <cols>
    <col min="1" max="1" width="44.140625" style="3" customWidth="1"/>
    <col min="2" max="2" width="15" style="1" customWidth="1"/>
    <col min="3" max="3" width="15.42578125" style="1" customWidth="1"/>
    <col min="4" max="4" width="13.140625" style="1" customWidth="1"/>
    <col min="5" max="5" width="14.5703125" style="1" customWidth="1"/>
    <col min="6" max="6" width="16" style="1" customWidth="1"/>
    <col min="7" max="7" width="11.28515625" style="1" customWidth="1"/>
    <col min="8" max="8" width="13.85546875" style="1" customWidth="1"/>
    <col min="9" max="9" width="14.140625" style="1" customWidth="1"/>
    <col min="10" max="10" width="14.28515625" style="1" customWidth="1"/>
    <col min="11" max="16384" width="9.140625" style="1"/>
  </cols>
  <sheetData>
    <row r="1" spans="1:10" ht="15.95" customHeight="1">
      <c r="E1" s="47"/>
      <c r="F1" s="47"/>
      <c r="G1" s="47"/>
      <c r="H1" s="47"/>
      <c r="I1" s="47" t="s">
        <v>44</v>
      </c>
      <c r="J1" s="47"/>
    </row>
    <row r="2" spans="1:10" ht="22.5" customHeight="1">
      <c r="E2" s="46" t="s">
        <v>40</v>
      </c>
      <c r="F2" s="46"/>
      <c r="G2" s="46"/>
      <c r="H2" s="46"/>
      <c r="I2" s="46"/>
      <c r="J2" s="46"/>
    </row>
    <row r="3" spans="1:10" ht="24" customHeight="1">
      <c r="E3" s="46" t="s">
        <v>41</v>
      </c>
      <c r="F3" s="46"/>
      <c r="G3" s="46"/>
      <c r="H3" s="46"/>
      <c r="I3" s="46"/>
      <c r="J3" s="46"/>
    </row>
    <row r="4" spans="1:10" ht="20.25" customHeight="1">
      <c r="E4" s="46" t="s">
        <v>42</v>
      </c>
      <c r="F4" s="46"/>
      <c r="G4" s="46"/>
      <c r="H4" s="46"/>
      <c r="I4" s="46"/>
      <c r="J4" s="46"/>
    </row>
    <row r="5" spans="1:10" ht="22.5" customHeight="1">
      <c r="E5" s="46" t="s">
        <v>43</v>
      </c>
      <c r="F5" s="46"/>
      <c r="G5" s="46"/>
      <c r="H5" s="46"/>
      <c r="I5" s="46"/>
      <c r="J5" s="46"/>
    </row>
    <row r="7" spans="1:10" ht="20.25" customHeight="1">
      <c r="A7" s="44" t="s">
        <v>36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ht="20.25" customHeight="1">
      <c r="A8" s="43" t="s">
        <v>15</v>
      </c>
      <c r="B8" s="43"/>
      <c r="C8" s="43"/>
      <c r="D8" s="43"/>
      <c r="E8" s="43"/>
      <c r="F8" s="43"/>
      <c r="G8" s="43"/>
      <c r="H8" s="43"/>
      <c r="I8" s="43"/>
      <c r="J8" s="43"/>
    </row>
    <row r="9" spans="1:10" ht="20.25" customHeight="1">
      <c r="A9" s="42" t="s">
        <v>28</v>
      </c>
      <c r="B9" s="42"/>
      <c r="C9" s="42"/>
      <c r="D9" s="42"/>
      <c r="E9" s="42"/>
      <c r="F9" s="42"/>
      <c r="G9" s="42"/>
      <c r="H9" s="42"/>
      <c r="I9" s="42"/>
      <c r="J9" s="42"/>
    </row>
    <row r="10" spans="1:10" ht="20.25" customHeight="1">
      <c r="A10" s="41" t="s">
        <v>29</v>
      </c>
      <c r="B10" s="41"/>
      <c r="C10" s="41"/>
      <c r="D10" s="41"/>
      <c r="E10" s="41"/>
      <c r="F10" s="41"/>
      <c r="G10" s="41"/>
      <c r="H10" s="41"/>
      <c r="I10" s="41"/>
      <c r="J10" s="41"/>
    </row>
    <row r="11" spans="1:10" ht="15.95" customHeight="1">
      <c r="A11" s="5"/>
      <c r="B11" s="45"/>
      <c r="C11" s="45"/>
      <c r="D11" s="45"/>
      <c r="E11" s="45"/>
      <c r="F11" s="45"/>
      <c r="G11" s="45"/>
    </row>
    <row r="12" spans="1:10" ht="65.25" customHeight="1">
      <c r="A12" s="38" t="s">
        <v>30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0" ht="18" customHeight="1">
      <c r="A13" s="40"/>
      <c r="B13" s="40"/>
      <c r="C13" s="40"/>
      <c r="D13" s="40"/>
      <c r="E13" s="40"/>
      <c r="F13" s="40"/>
      <c r="G13" s="40"/>
    </row>
    <row r="14" spans="1:10" ht="18" customHeight="1">
      <c r="A14" s="39" t="s">
        <v>1</v>
      </c>
      <c r="B14" s="39" t="s">
        <v>20</v>
      </c>
      <c r="C14" s="36" t="s">
        <v>7</v>
      </c>
      <c r="D14" s="37"/>
      <c r="E14" s="39" t="s">
        <v>21</v>
      </c>
      <c r="F14" s="36" t="s">
        <v>8</v>
      </c>
      <c r="G14" s="37"/>
      <c r="H14" s="39" t="s">
        <v>31</v>
      </c>
      <c r="I14" s="36" t="s">
        <v>8</v>
      </c>
      <c r="J14" s="37"/>
    </row>
    <row r="15" spans="1:10" ht="78.75" customHeight="1">
      <c r="A15" s="39"/>
      <c r="B15" s="39"/>
      <c r="C15" s="16" t="s">
        <v>9</v>
      </c>
      <c r="D15" s="16" t="s">
        <v>10</v>
      </c>
      <c r="E15" s="39"/>
      <c r="F15" s="16" t="s">
        <v>11</v>
      </c>
      <c r="G15" s="12" t="s">
        <v>5</v>
      </c>
      <c r="H15" s="39"/>
      <c r="I15" s="16" t="s">
        <v>11</v>
      </c>
      <c r="J15" s="12" t="s">
        <v>5</v>
      </c>
    </row>
    <row r="16" spans="1:10" ht="15.75">
      <c r="A16" s="4">
        <v>1</v>
      </c>
      <c r="B16" s="4">
        <v>5</v>
      </c>
      <c r="C16" s="4">
        <v>6</v>
      </c>
      <c r="D16" s="4">
        <v>7</v>
      </c>
      <c r="E16" s="4">
        <v>8</v>
      </c>
      <c r="F16" s="4">
        <v>9</v>
      </c>
      <c r="G16" s="4">
        <v>10</v>
      </c>
      <c r="H16" s="4">
        <v>8</v>
      </c>
      <c r="I16" s="4">
        <v>9</v>
      </c>
      <c r="J16" s="4">
        <v>10</v>
      </c>
    </row>
    <row r="17" spans="1:156" ht="22.5" customHeight="1">
      <c r="A17" s="4" t="s">
        <v>3</v>
      </c>
      <c r="B17" s="6">
        <f t="shared" ref="B17:J17" si="0">SUM(B18)</f>
        <v>31140.1</v>
      </c>
      <c r="C17" s="6">
        <f>SUM(C18)</f>
        <v>30523.699999999997</v>
      </c>
      <c r="D17" s="6">
        <f>SUM(D18)</f>
        <v>616.40000000000009</v>
      </c>
      <c r="E17" s="6">
        <f t="shared" si="0"/>
        <v>47897.4</v>
      </c>
      <c r="F17" s="6">
        <f t="shared" si="0"/>
        <v>47253.599999999999</v>
      </c>
      <c r="G17" s="6">
        <f t="shared" si="0"/>
        <v>643.80000000000007</v>
      </c>
      <c r="H17" s="6">
        <f t="shared" si="0"/>
        <v>101222.8</v>
      </c>
      <c r="I17" s="6">
        <f t="shared" si="0"/>
        <v>99767.400000000009</v>
      </c>
      <c r="J17" s="6">
        <f t="shared" si="0"/>
        <v>1455.3999999999999</v>
      </c>
    </row>
    <row r="18" spans="1:156" s="2" customFormat="1" ht="18.75">
      <c r="A18" s="7" t="s">
        <v>12</v>
      </c>
      <c r="B18" s="6">
        <f>SUM(C18+D18)</f>
        <v>31140.1</v>
      </c>
      <c r="C18" s="6">
        <f>C20+C30+C35+C39+C42</f>
        <v>30523.699999999997</v>
      </c>
      <c r="D18" s="6">
        <f>D20+D30+D35+D39+D42</f>
        <v>616.40000000000009</v>
      </c>
      <c r="E18" s="6">
        <f>SUM(F18+G18)</f>
        <v>47897.4</v>
      </c>
      <c r="F18" s="6">
        <f>SUM(F20+F30+F35+F39+F42)</f>
        <v>47253.599999999999</v>
      </c>
      <c r="G18" s="6">
        <f>SUM(G20+G30+G35+G39+G42)</f>
        <v>643.80000000000007</v>
      </c>
      <c r="H18" s="6">
        <f>SUM(I18+J18)</f>
        <v>101222.8</v>
      </c>
      <c r="I18" s="6">
        <f>SUM(I20+I30+I35+I39+I42)</f>
        <v>99767.400000000009</v>
      </c>
      <c r="J18" s="6">
        <f>SUM(J20+J30+J35+J39+J42)</f>
        <v>1455.3999999999999</v>
      </c>
    </row>
    <row r="19" spans="1:156" ht="18.75">
      <c r="A19" s="8" t="s">
        <v>0</v>
      </c>
      <c r="B19" s="22"/>
      <c r="C19" s="17"/>
      <c r="D19" s="18"/>
      <c r="E19" s="9"/>
      <c r="F19" s="17"/>
      <c r="G19" s="18"/>
      <c r="H19" s="9"/>
      <c r="I19" s="17"/>
      <c r="J19" s="18"/>
    </row>
    <row r="20" spans="1:156" s="2" customFormat="1" ht="36" customHeight="1">
      <c r="A20" s="15" t="s">
        <v>2</v>
      </c>
      <c r="B20" s="14">
        <f t="shared" ref="B20:J20" si="1">SUM(B21:B29)</f>
        <v>9611.1999999999989</v>
      </c>
      <c r="C20" s="14">
        <f t="shared" si="1"/>
        <v>9168.8000000000011</v>
      </c>
      <c r="D20" s="14">
        <f t="shared" si="1"/>
        <v>442.40000000000003</v>
      </c>
      <c r="E20" s="14">
        <f t="shared" si="1"/>
        <v>24668.000000000004</v>
      </c>
      <c r="F20" s="14">
        <f t="shared" si="1"/>
        <v>24208.5</v>
      </c>
      <c r="G20" s="14">
        <f t="shared" si="1"/>
        <v>459.5</v>
      </c>
      <c r="H20" s="14">
        <f t="shared" si="1"/>
        <v>79851.3</v>
      </c>
      <c r="I20" s="14">
        <f t="shared" si="1"/>
        <v>78548.200000000012</v>
      </c>
      <c r="J20" s="14">
        <f t="shared" si="1"/>
        <v>1303.0999999999999</v>
      </c>
    </row>
    <row r="21" spans="1:156" ht="38.25" customHeight="1">
      <c r="A21" s="25" t="s">
        <v>22</v>
      </c>
      <c r="B21" s="23">
        <f>SUM(C21+D21)</f>
        <v>2139.5</v>
      </c>
      <c r="C21" s="23">
        <f>2136.9-95.9</f>
        <v>2041</v>
      </c>
      <c r="D21" s="24">
        <f>103.1-4.6</f>
        <v>98.5</v>
      </c>
      <c r="E21" s="23">
        <f>F21+G21</f>
        <v>2163.9</v>
      </c>
      <c r="F21" s="23">
        <f>2087.4-23.1</f>
        <v>2064.3000000000002</v>
      </c>
      <c r="G21" s="24">
        <f>100.7-1.1</f>
        <v>99.600000000000009</v>
      </c>
      <c r="H21" s="23">
        <f>I21+J21</f>
        <v>2177.1999999999998</v>
      </c>
      <c r="I21" s="23">
        <f>1495.2+581.8</f>
        <v>2077</v>
      </c>
      <c r="J21" s="24">
        <f>72.1+28.1</f>
        <v>100.19999999999999</v>
      </c>
    </row>
    <row r="22" spans="1:156" ht="51.75" customHeight="1">
      <c r="A22" s="25" t="s">
        <v>23</v>
      </c>
      <c r="B22" s="23">
        <f t="shared" ref="B22:B26" si="2">SUM(C22+D22)</f>
        <v>31.8</v>
      </c>
      <c r="C22" s="23">
        <v>30.3</v>
      </c>
      <c r="D22" s="24">
        <v>1.5</v>
      </c>
      <c r="E22" s="23">
        <f t="shared" ref="E22:E26" si="3">SUM(F22+G22)</f>
        <v>33.299999999999997</v>
      </c>
      <c r="F22" s="23">
        <f>31.9-0.2</f>
        <v>31.7</v>
      </c>
      <c r="G22" s="24">
        <f>1.5+0.1</f>
        <v>1.6</v>
      </c>
      <c r="H22" s="23">
        <f t="shared" ref="H22:H29" si="4">SUM(I22+J22)</f>
        <v>34.5</v>
      </c>
      <c r="I22" s="23">
        <f>33-0.1</f>
        <v>32.9</v>
      </c>
      <c r="J22" s="24">
        <v>1.6</v>
      </c>
    </row>
    <row r="23" spans="1:156" ht="83.25" customHeight="1">
      <c r="A23" s="25" t="s">
        <v>24</v>
      </c>
      <c r="B23" s="23">
        <f t="shared" si="2"/>
        <v>599.20000000000005</v>
      </c>
      <c r="C23" s="23">
        <f>572.5-0.9</f>
        <v>571.6</v>
      </c>
      <c r="D23" s="24">
        <v>27.6</v>
      </c>
      <c r="E23" s="23">
        <f t="shared" si="3"/>
        <v>629.9</v>
      </c>
      <c r="F23" s="23">
        <f>604.3-3.4</f>
        <v>600.9</v>
      </c>
      <c r="G23" s="24">
        <f>29.1-0.1</f>
        <v>29</v>
      </c>
      <c r="H23" s="23">
        <f t="shared" si="4"/>
        <v>655.1</v>
      </c>
      <c r="I23" s="23">
        <f>628.5-3.6</f>
        <v>624.9</v>
      </c>
      <c r="J23" s="24">
        <f>30.3-0.1</f>
        <v>30.2</v>
      </c>
    </row>
    <row r="24" spans="1:156" ht="56.25" customHeight="1">
      <c r="A24" s="28" t="s">
        <v>25</v>
      </c>
      <c r="B24" s="23">
        <f t="shared" si="2"/>
        <v>6650.3</v>
      </c>
      <c r="C24" s="23">
        <v>6344.3</v>
      </c>
      <c r="D24" s="24">
        <v>306</v>
      </c>
      <c r="E24" s="23">
        <f t="shared" si="3"/>
        <v>6650.3</v>
      </c>
      <c r="F24" s="23">
        <v>6344.3</v>
      </c>
      <c r="G24" s="24">
        <v>306</v>
      </c>
      <c r="H24" s="23">
        <f t="shared" si="4"/>
        <v>6650.3</v>
      </c>
      <c r="I24" s="23">
        <v>6344.3</v>
      </c>
      <c r="J24" s="24">
        <v>306</v>
      </c>
    </row>
    <row r="25" spans="1:156" ht="132" hidden="1" customHeight="1">
      <c r="A25" s="29" t="s">
        <v>26</v>
      </c>
      <c r="B25" s="23">
        <f t="shared" si="2"/>
        <v>0</v>
      </c>
      <c r="C25" s="23">
        <v>0</v>
      </c>
      <c r="D25" s="24">
        <f>338.1-338.1</f>
        <v>0</v>
      </c>
      <c r="E25" s="23">
        <f t="shared" si="3"/>
        <v>0</v>
      </c>
      <c r="F25" s="23">
        <v>0</v>
      </c>
      <c r="G25" s="24">
        <f>1352.4-1352.4</f>
        <v>0</v>
      </c>
      <c r="H25" s="23">
        <f t="shared" si="4"/>
        <v>0</v>
      </c>
      <c r="I25" s="23">
        <v>0</v>
      </c>
      <c r="J25" s="24">
        <v>0</v>
      </c>
    </row>
    <row r="26" spans="1:156" ht="43.5" customHeight="1">
      <c r="A26" s="29" t="s">
        <v>37</v>
      </c>
      <c r="B26" s="23">
        <f t="shared" si="2"/>
        <v>0</v>
      </c>
      <c r="C26" s="23">
        <v>0</v>
      </c>
      <c r="D26" s="24">
        <v>0</v>
      </c>
      <c r="E26" s="23">
        <f t="shared" si="3"/>
        <v>0</v>
      </c>
      <c r="F26" s="23">
        <v>0</v>
      </c>
      <c r="G26" s="24">
        <v>0</v>
      </c>
      <c r="H26" s="23">
        <f t="shared" si="4"/>
        <v>4298.5</v>
      </c>
      <c r="I26" s="23">
        <v>4100.7</v>
      </c>
      <c r="J26" s="24">
        <v>197.8</v>
      </c>
    </row>
    <row r="27" spans="1:156" ht="53.25" customHeight="1">
      <c r="A27" s="28" t="s">
        <v>33</v>
      </c>
      <c r="B27" s="23">
        <f t="shared" ref="B27:B29" si="5">SUM(C27+D27)</f>
        <v>0</v>
      </c>
      <c r="C27" s="23">
        <v>0</v>
      </c>
      <c r="D27" s="24">
        <v>0</v>
      </c>
      <c r="E27" s="23">
        <f t="shared" ref="E27:E29" si="6">SUM(F27+G27)</f>
        <v>0</v>
      </c>
      <c r="F27" s="23">
        <v>0</v>
      </c>
      <c r="G27" s="24">
        <v>0</v>
      </c>
      <c r="H27" s="23">
        <f t="shared" si="4"/>
        <v>65845.3</v>
      </c>
      <c r="I27" s="23">
        <f>115186.8-50000</f>
        <v>65186.8</v>
      </c>
      <c r="J27" s="24">
        <f>1163.5-505</f>
        <v>658.5</v>
      </c>
    </row>
    <row r="28" spans="1:156" ht="69" customHeight="1">
      <c r="A28" s="28" t="s">
        <v>32</v>
      </c>
      <c r="B28" s="23">
        <f t="shared" si="5"/>
        <v>0</v>
      </c>
      <c r="C28" s="23"/>
      <c r="D28" s="24">
        <f>14.5-14.5</f>
        <v>0</v>
      </c>
      <c r="E28" s="23">
        <f t="shared" si="6"/>
        <v>15000.2</v>
      </c>
      <c r="F28" s="23">
        <v>14985.7</v>
      </c>
      <c r="G28" s="24">
        <v>14.5</v>
      </c>
      <c r="H28" s="23">
        <f t="shared" si="4"/>
        <v>0</v>
      </c>
      <c r="I28" s="23">
        <v>0</v>
      </c>
      <c r="J28" s="24">
        <v>0</v>
      </c>
    </row>
    <row r="29" spans="1:156" ht="48" customHeight="1">
      <c r="A29" s="29" t="s">
        <v>27</v>
      </c>
      <c r="B29" s="23">
        <f t="shared" si="5"/>
        <v>190.4</v>
      </c>
      <c r="C29" s="24">
        <v>181.6</v>
      </c>
      <c r="D29" s="24">
        <v>8.8000000000000007</v>
      </c>
      <c r="E29" s="23">
        <f t="shared" si="6"/>
        <v>190.4</v>
      </c>
      <c r="F29" s="24">
        <v>181.6</v>
      </c>
      <c r="G29" s="24">
        <v>8.8000000000000007</v>
      </c>
      <c r="H29" s="23">
        <f t="shared" si="4"/>
        <v>190.4</v>
      </c>
      <c r="I29" s="24">
        <v>181.6</v>
      </c>
      <c r="J29" s="24">
        <v>8.8000000000000007</v>
      </c>
    </row>
    <row r="30" spans="1:156" s="20" customFormat="1" ht="42.75" customHeight="1">
      <c r="A30" s="30" t="s">
        <v>4</v>
      </c>
      <c r="B30" s="31">
        <f t="shared" ref="B30:J30" si="7">B31+B32+B33+B34</f>
        <v>20153.399999999998</v>
      </c>
      <c r="C30" s="31">
        <f t="shared" si="7"/>
        <v>20037.3</v>
      </c>
      <c r="D30" s="31">
        <f t="shared" si="7"/>
        <v>116.10000000000001</v>
      </c>
      <c r="E30" s="31">
        <f t="shared" si="7"/>
        <v>21729.9</v>
      </c>
      <c r="F30" s="31">
        <f t="shared" si="7"/>
        <v>21609.200000000001</v>
      </c>
      <c r="G30" s="31">
        <f t="shared" si="7"/>
        <v>120.7</v>
      </c>
      <c r="H30" s="31">
        <f t="shared" si="7"/>
        <v>20665</v>
      </c>
      <c r="I30" s="31">
        <f t="shared" si="7"/>
        <v>20539.5</v>
      </c>
      <c r="J30" s="31">
        <f t="shared" si="7"/>
        <v>125.5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</row>
    <row r="31" spans="1:156" ht="40.5" customHeight="1">
      <c r="A31" s="25" t="s">
        <v>13</v>
      </c>
      <c r="B31" s="23">
        <f t="shared" ref="B31:B34" si="8">SUM(C31+D31)</f>
        <v>2522.8999999999996</v>
      </c>
      <c r="C31" s="23">
        <f>2420.6-13.8</f>
        <v>2406.7999999999997</v>
      </c>
      <c r="D31" s="24">
        <f>116.7-0.6</f>
        <v>116.10000000000001</v>
      </c>
      <c r="E31" s="23">
        <f t="shared" ref="E31:E34" si="9">SUM(F31+G31)</f>
        <v>2623.9</v>
      </c>
      <c r="F31" s="23">
        <f>2517.4-14.2</f>
        <v>2503.2000000000003</v>
      </c>
      <c r="G31" s="24">
        <f>121.4-0.7</f>
        <v>120.7</v>
      </c>
      <c r="H31" s="23">
        <f t="shared" ref="H31:H34" si="10">SUM(I31+J31)</f>
        <v>2728.7999999999997</v>
      </c>
      <c r="I31" s="23">
        <f>2618.1-14.8</f>
        <v>2603.2999999999997</v>
      </c>
      <c r="J31" s="24">
        <f>126.2-0.7</f>
        <v>125.5</v>
      </c>
    </row>
    <row r="32" spans="1:156" ht="87.75" customHeight="1">
      <c r="A32" s="28" t="s">
        <v>34</v>
      </c>
      <c r="B32" s="23">
        <f t="shared" si="8"/>
        <v>14753.9</v>
      </c>
      <c r="C32" s="23">
        <f>13611.3+1142.6</f>
        <v>14753.9</v>
      </c>
      <c r="D32" s="24">
        <v>0</v>
      </c>
      <c r="E32" s="23">
        <f>SUM(F32+G32)</f>
        <v>14753.9</v>
      </c>
      <c r="F32" s="23">
        <f>13988+765.9</f>
        <v>14753.9</v>
      </c>
      <c r="G32" s="24">
        <v>0</v>
      </c>
      <c r="H32" s="23">
        <f t="shared" si="10"/>
        <v>15100.5</v>
      </c>
      <c r="I32" s="23">
        <f>2378+12722.5</f>
        <v>15100.5</v>
      </c>
      <c r="J32" s="24">
        <v>0</v>
      </c>
    </row>
    <row r="33" spans="1:45" ht="123" customHeight="1">
      <c r="A33" s="28" t="s">
        <v>39</v>
      </c>
      <c r="B33" s="23">
        <f t="shared" si="8"/>
        <v>2876.6</v>
      </c>
      <c r="C33" s="23">
        <v>2876.6</v>
      </c>
      <c r="D33" s="24">
        <v>0</v>
      </c>
      <c r="E33" s="23">
        <f t="shared" si="9"/>
        <v>2835.7</v>
      </c>
      <c r="F33" s="23">
        <v>2835.7</v>
      </c>
      <c r="G33" s="24">
        <v>0</v>
      </c>
      <c r="H33" s="23">
        <f t="shared" si="10"/>
        <v>2835.7</v>
      </c>
      <c r="I33" s="23">
        <v>2835.7</v>
      </c>
      <c r="J33" s="24">
        <v>0</v>
      </c>
    </row>
    <row r="34" spans="1:45" ht="105.75" customHeight="1">
      <c r="A34" s="28" t="s">
        <v>38</v>
      </c>
      <c r="B34" s="23">
        <f t="shared" si="8"/>
        <v>0</v>
      </c>
      <c r="C34" s="23">
        <v>0</v>
      </c>
      <c r="D34" s="24">
        <v>0</v>
      </c>
      <c r="E34" s="23">
        <f t="shared" si="9"/>
        <v>1516.4</v>
      </c>
      <c r="F34" s="23">
        <v>1516.4</v>
      </c>
      <c r="G34" s="24">
        <v>0</v>
      </c>
      <c r="H34" s="23">
        <f t="shared" si="10"/>
        <v>0</v>
      </c>
      <c r="I34" s="23">
        <v>0</v>
      </c>
      <c r="J34" s="24">
        <v>0</v>
      </c>
    </row>
    <row r="35" spans="1:45" s="20" customFormat="1" ht="58.5" customHeight="1">
      <c r="A35" s="32" t="s">
        <v>6</v>
      </c>
      <c r="B35" s="31">
        <f>B36+B37+B38</f>
        <v>817</v>
      </c>
      <c r="C35" s="31">
        <f t="shared" ref="C35:J35" si="11">C36+C37+C38</f>
        <v>784.8</v>
      </c>
      <c r="D35" s="31">
        <f t="shared" si="11"/>
        <v>32.199999999999996</v>
      </c>
      <c r="E35" s="31">
        <f t="shared" si="11"/>
        <v>890.99999999999989</v>
      </c>
      <c r="F35" s="31">
        <f t="shared" si="11"/>
        <v>855.39999999999986</v>
      </c>
      <c r="G35" s="31">
        <f t="shared" si="11"/>
        <v>35.599999999999994</v>
      </c>
      <c r="H35" s="31">
        <f t="shared" si="11"/>
        <v>148</v>
      </c>
      <c r="I35" s="31">
        <f t="shared" si="11"/>
        <v>146.9</v>
      </c>
      <c r="J35" s="31">
        <f t="shared" si="11"/>
        <v>1.1000000000000001</v>
      </c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1"/>
    </row>
    <row r="36" spans="1:45" ht="56.25" customHeight="1">
      <c r="A36" s="25" t="s">
        <v>18</v>
      </c>
      <c r="B36" s="23">
        <f>SUM(C36+D36)</f>
        <v>248.1</v>
      </c>
      <c r="C36" s="6">
        <v>236.6</v>
      </c>
      <c r="D36" s="6">
        <v>11.5</v>
      </c>
      <c r="E36" s="6">
        <f>SUM(F36+G36)</f>
        <v>322.09999999999997</v>
      </c>
      <c r="F36" s="6">
        <v>307.2</v>
      </c>
      <c r="G36" s="6">
        <v>14.9</v>
      </c>
      <c r="H36" s="6">
        <f t="shared" ref="H36:H41" si="12">SUM(I36+J36)</f>
        <v>0</v>
      </c>
      <c r="I36" s="23">
        <v>0</v>
      </c>
      <c r="J36" s="23">
        <v>0</v>
      </c>
    </row>
    <row r="37" spans="1:45" ht="64.5" customHeight="1">
      <c r="A37" s="25" t="s">
        <v>19</v>
      </c>
      <c r="B37" s="23">
        <f>SUM(C37+D37)</f>
        <v>420.79999999999995</v>
      </c>
      <c r="C37" s="24">
        <v>401.4</v>
      </c>
      <c r="D37" s="24">
        <v>19.399999999999999</v>
      </c>
      <c r="E37" s="23">
        <f>SUM(F37+G37)</f>
        <v>420.79999999999995</v>
      </c>
      <c r="F37" s="24">
        <v>401.4</v>
      </c>
      <c r="G37" s="24">
        <v>19.399999999999999</v>
      </c>
      <c r="H37" s="23">
        <f t="shared" si="12"/>
        <v>0</v>
      </c>
      <c r="I37" s="24">
        <v>0</v>
      </c>
      <c r="J37" s="24">
        <v>0</v>
      </c>
    </row>
    <row r="38" spans="1:45" s="27" customFormat="1" ht="54.75" customHeight="1">
      <c r="A38" s="25" t="s">
        <v>35</v>
      </c>
      <c r="B38" s="23">
        <f t="shared" ref="B38:B41" si="13">SUM(C38+D38)</f>
        <v>148.1</v>
      </c>
      <c r="C38" s="26">
        <f>165.2-18.4</f>
        <v>146.79999999999998</v>
      </c>
      <c r="D38" s="24">
        <f>8-6.7</f>
        <v>1.2999999999999998</v>
      </c>
      <c r="E38" s="23">
        <f t="shared" ref="E38:E41" si="14">SUM(F38+G38)</f>
        <v>148.1</v>
      </c>
      <c r="F38" s="26">
        <f>165.2-18.4</f>
        <v>146.79999999999998</v>
      </c>
      <c r="G38" s="24">
        <f>8-6.7</f>
        <v>1.2999999999999998</v>
      </c>
      <c r="H38" s="23">
        <f t="shared" si="12"/>
        <v>148</v>
      </c>
      <c r="I38" s="26">
        <f>22.1+124.8</f>
        <v>146.9</v>
      </c>
      <c r="J38" s="24">
        <v>1.1000000000000001</v>
      </c>
    </row>
    <row r="39" spans="1:45" ht="56.25">
      <c r="A39" s="33" t="s">
        <v>16</v>
      </c>
      <c r="B39" s="31">
        <f>SUM(C39+D39)</f>
        <v>558.5</v>
      </c>
      <c r="C39" s="31">
        <f>C40+C41</f>
        <v>532.79999999999995</v>
      </c>
      <c r="D39" s="31">
        <f>D40+D41</f>
        <v>25.7</v>
      </c>
      <c r="E39" s="31">
        <f>SUM(F39+G39)</f>
        <v>608.5</v>
      </c>
      <c r="F39" s="31">
        <f>F40+F41</f>
        <v>580.5</v>
      </c>
      <c r="G39" s="31">
        <f>G40+G41</f>
        <v>28</v>
      </c>
      <c r="H39" s="31">
        <f t="shared" si="12"/>
        <v>558.5</v>
      </c>
      <c r="I39" s="31">
        <f>I40+I41</f>
        <v>532.79999999999995</v>
      </c>
      <c r="J39" s="31">
        <f>J40+J41</f>
        <v>25.7</v>
      </c>
    </row>
    <row r="40" spans="1:45" ht="80.25" customHeight="1">
      <c r="A40" s="34" t="s">
        <v>14</v>
      </c>
      <c r="B40" s="23">
        <f t="shared" si="13"/>
        <v>558.5</v>
      </c>
      <c r="C40" s="26">
        <f>518.5+14.3</f>
        <v>532.79999999999995</v>
      </c>
      <c r="D40" s="24">
        <f>25+0.7</f>
        <v>25.7</v>
      </c>
      <c r="E40" s="23">
        <f t="shared" si="14"/>
        <v>608.5</v>
      </c>
      <c r="F40" s="26">
        <f>566.2+14.3</f>
        <v>580.5</v>
      </c>
      <c r="G40" s="24">
        <f>27.3+0.7</f>
        <v>28</v>
      </c>
      <c r="H40" s="23">
        <f t="shared" si="12"/>
        <v>558.5</v>
      </c>
      <c r="I40" s="26">
        <f>518.5+14.3</f>
        <v>532.79999999999995</v>
      </c>
      <c r="J40" s="24">
        <f>25+0.7</f>
        <v>25.7</v>
      </c>
    </row>
    <row r="41" spans="1:45" ht="44.25" hidden="1" customHeight="1">
      <c r="A41" s="34" t="s">
        <v>17</v>
      </c>
      <c r="B41" s="23">
        <f t="shared" si="13"/>
        <v>0</v>
      </c>
      <c r="C41" s="26">
        <v>0</v>
      </c>
      <c r="D41" s="26">
        <v>0</v>
      </c>
      <c r="E41" s="23">
        <f t="shared" si="14"/>
        <v>0</v>
      </c>
      <c r="F41" s="26">
        <v>0</v>
      </c>
      <c r="G41" s="26">
        <v>0</v>
      </c>
      <c r="H41" s="23">
        <f t="shared" si="12"/>
        <v>0</v>
      </c>
      <c r="I41" s="26">
        <v>0</v>
      </c>
      <c r="J41" s="26">
        <v>0</v>
      </c>
    </row>
    <row r="42" spans="1:45" ht="18.75" hidden="1">
      <c r="A42" s="33"/>
      <c r="B42" s="35">
        <f t="shared" ref="B42:J42" si="15">B43</f>
        <v>0</v>
      </c>
      <c r="C42" s="35">
        <f t="shared" si="15"/>
        <v>0</v>
      </c>
      <c r="D42" s="35">
        <f t="shared" si="15"/>
        <v>0</v>
      </c>
      <c r="E42" s="35">
        <f t="shared" si="15"/>
        <v>0</v>
      </c>
      <c r="F42" s="35">
        <f t="shared" si="15"/>
        <v>0</v>
      </c>
      <c r="G42" s="35">
        <f t="shared" si="15"/>
        <v>0</v>
      </c>
      <c r="H42" s="35">
        <f t="shared" si="15"/>
        <v>0</v>
      </c>
      <c r="I42" s="35">
        <f t="shared" si="15"/>
        <v>0</v>
      </c>
      <c r="J42" s="35">
        <f t="shared" si="15"/>
        <v>0</v>
      </c>
    </row>
    <row r="43" spans="1:45" ht="54.75" hidden="1" customHeight="1">
      <c r="A43" s="11"/>
      <c r="B43" s="13">
        <f>C43+D43</f>
        <v>0</v>
      </c>
      <c r="C43" s="10"/>
      <c r="D43" s="10"/>
      <c r="E43" s="13">
        <f>F43+G43</f>
        <v>0</v>
      </c>
      <c r="F43" s="10"/>
      <c r="G43" s="10"/>
      <c r="H43" s="13">
        <f>I43+J43</f>
        <v>0</v>
      </c>
      <c r="I43" s="10"/>
      <c r="J43" s="19"/>
    </row>
    <row r="44" spans="1:45" ht="15.75"/>
    <row r="45" spans="1:45" ht="15.75"/>
    <row r="46" spans="1:45" ht="15.75"/>
    <row r="47" spans="1:45" ht="15.75"/>
    <row r="48" spans="1:45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</sheetData>
  <mergeCells count="21">
    <mergeCell ref="E5:J5"/>
    <mergeCell ref="E2:J2"/>
    <mergeCell ref="E3:J3"/>
    <mergeCell ref="E4:J4"/>
    <mergeCell ref="E1:F1"/>
    <mergeCell ref="G1:H1"/>
    <mergeCell ref="I1:J1"/>
    <mergeCell ref="A10:J10"/>
    <mergeCell ref="A9:J9"/>
    <mergeCell ref="A8:J8"/>
    <mergeCell ref="A7:J7"/>
    <mergeCell ref="B11:G11"/>
    <mergeCell ref="I14:J14"/>
    <mergeCell ref="A12:J12"/>
    <mergeCell ref="F14:G14"/>
    <mergeCell ref="A14:A15"/>
    <mergeCell ref="B14:B15"/>
    <mergeCell ref="C14:D14"/>
    <mergeCell ref="E14:E15"/>
    <mergeCell ref="H14:H15"/>
    <mergeCell ref="A13:G13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2023-04-03T06:13:09Z</dcterms:modified>
</cp:coreProperties>
</file>