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BUDGET1\Documents\ФСР за 2025 год\"/>
    </mc:Choice>
  </mc:AlternateContent>
  <bookViews>
    <workbookView xWindow="480" yWindow="390" windowWidth="11115" windowHeight="5385"/>
  </bookViews>
  <sheets>
    <sheet name="2025 год" sheetId="1" r:id="rId1"/>
  </sheets>
  <definedNames>
    <definedName name="_xlnm.Print_Titles" localSheetId="0">'2025 год'!$11:$15</definedName>
    <definedName name="_xlnm.Print_Area" localSheetId="0">'2025 год'!$A$1:$D$128</definedName>
  </definedNames>
  <calcPr calcId="152511"/>
</workbook>
</file>

<file path=xl/calcChain.xml><?xml version="1.0" encoding="utf-8"?>
<calcChain xmlns="http://schemas.openxmlformats.org/spreadsheetml/2006/main">
  <c r="C103" i="1" l="1"/>
  <c r="C97" i="1"/>
  <c r="C96" i="1"/>
  <c r="C43" i="1" l="1"/>
  <c r="C49" i="1"/>
  <c r="C26" i="1"/>
  <c r="C24" i="1"/>
  <c r="C23" i="1"/>
  <c r="B96" i="1" l="1"/>
  <c r="C51" i="1"/>
  <c r="B51" i="1"/>
  <c r="C29" i="1"/>
  <c r="C28" i="1"/>
  <c r="C25" i="1"/>
  <c r="B46" i="1" l="1"/>
  <c r="C83" i="1" l="1"/>
  <c r="B83" i="1"/>
  <c r="D52" i="1"/>
  <c r="B56" i="1"/>
  <c r="C56" i="1"/>
  <c r="D57" i="1"/>
  <c r="D58" i="1"/>
  <c r="D59" i="1"/>
  <c r="D60" i="1"/>
  <c r="D61" i="1"/>
  <c r="D62" i="1"/>
  <c r="D63" i="1"/>
  <c r="D64" i="1"/>
  <c r="D65" i="1"/>
  <c r="D66" i="1"/>
  <c r="D67" i="1"/>
  <c r="B68" i="1"/>
  <c r="B54" i="1" s="1"/>
  <c r="C68" i="1"/>
  <c r="C54" i="1" s="1"/>
  <c r="D69" i="1"/>
  <c r="D70" i="1"/>
  <c r="D71" i="1"/>
  <c r="D72" i="1"/>
  <c r="D73" i="1"/>
  <c r="D74" i="1"/>
  <c r="D75" i="1"/>
  <c r="D76" i="1"/>
  <c r="D77" i="1"/>
  <c r="D78" i="1"/>
  <c r="D79" i="1"/>
  <c r="B80" i="1"/>
  <c r="C80" i="1"/>
  <c r="D81" i="1"/>
  <c r="D82" i="1"/>
  <c r="C40" i="1"/>
  <c r="B40" i="1"/>
  <c r="D121" i="1"/>
  <c r="D123" i="1"/>
  <c r="D122" i="1"/>
  <c r="D68" i="1" l="1"/>
  <c r="D54" i="1" s="1"/>
  <c r="D56" i="1"/>
  <c r="D80" i="1"/>
  <c r="B95" i="1"/>
  <c r="C95" i="1"/>
  <c r="B22" i="1"/>
  <c r="D29" i="1"/>
  <c r="D28" i="1"/>
  <c r="C22" i="1" l="1"/>
  <c r="F96" i="1" l="1"/>
  <c r="D26" i="1"/>
  <c r="D103" i="1"/>
  <c r="D23" i="1"/>
  <c r="D49" i="1"/>
  <c r="C30" i="1"/>
  <c r="B30" i="1"/>
  <c r="G95" i="1"/>
  <c r="D98" i="1"/>
  <c r="D45" i="1"/>
  <c r="D120" i="1"/>
  <c r="D88" i="1"/>
  <c r="D119" i="1"/>
  <c r="D118" i="1"/>
  <c r="D117" i="1"/>
  <c r="D116" i="1"/>
  <c r="D115" i="1"/>
  <c r="C124" i="1"/>
  <c r="C94" i="1" s="1"/>
  <c r="B124" i="1"/>
  <c r="D127" i="1"/>
  <c r="D47" i="1"/>
  <c r="H23" i="1"/>
  <c r="D44" i="1"/>
  <c r="B48" i="1"/>
  <c r="D106" i="1"/>
  <c r="D107" i="1"/>
  <c r="D113" i="1"/>
  <c r="D114" i="1"/>
  <c r="D46" i="1"/>
  <c r="D108" i="1"/>
  <c r="D33" i="1"/>
  <c r="D110" i="1"/>
  <c r="D111" i="1"/>
  <c r="D109" i="1"/>
  <c r="D50" i="1"/>
  <c r="D27" i="1"/>
  <c r="D85" i="1"/>
  <c r="D112" i="1"/>
  <c r="D125" i="1"/>
  <c r="D42" i="1"/>
  <c r="D99" i="1"/>
  <c r="D126" i="1"/>
  <c r="D41" i="1"/>
  <c r="D102" i="1"/>
  <c r="D105" i="1"/>
  <c r="D36" i="1"/>
  <c r="D39" i="1"/>
  <c r="D38" i="1"/>
  <c r="D100" i="1"/>
  <c r="D37" i="1"/>
  <c r="B91" i="1"/>
  <c r="D86" i="1"/>
  <c r="D31" i="1"/>
  <c r="C91" i="1"/>
  <c r="D93" i="1"/>
  <c r="D90" i="1"/>
  <c r="D92" i="1"/>
  <c r="D101" i="1"/>
  <c r="D89" i="1"/>
  <c r="B87" i="1"/>
  <c r="D84" i="1"/>
  <c r="D104" i="1"/>
  <c r="D35" i="1"/>
  <c r="D97" i="1"/>
  <c r="C87" i="1"/>
  <c r="F95" i="1"/>
  <c r="D25" i="1"/>
  <c r="C48" i="1"/>
  <c r="D43" i="1"/>
  <c r="D32" i="1"/>
  <c r="D24" i="1"/>
  <c r="C132" i="1" l="1"/>
  <c r="B132" i="1"/>
  <c r="D91" i="1"/>
  <c r="D40" i="1"/>
  <c r="D83" i="1"/>
  <c r="D51" i="1"/>
  <c r="D124" i="1"/>
  <c r="D22" i="1"/>
  <c r="B94" i="1"/>
  <c r="D87" i="1"/>
  <c r="D34" i="1"/>
  <c r="D30" i="1" s="1"/>
  <c r="G23" i="1"/>
  <c r="H95" i="1"/>
  <c r="D48" i="1"/>
  <c r="C20" i="1"/>
  <c r="D96" i="1"/>
  <c r="B20" i="1" l="1"/>
  <c r="B17" i="1" s="1"/>
  <c r="D132" i="1"/>
  <c r="D95" i="1"/>
  <c r="D94" i="1" s="1"/>
  <c r="I18" i="1"/>
  <c r="C17" i="1"/>
  <c r="H24" i="1" s="1"/>
  <c r="H22" i="1" s="1"/>
  <c r="H18" i="1"/>
  <c r="B129" i="1"/>
  <c r="D20" i="1"/>
  <c r="D17" i="1" s="1"/>
  <c r="G16" i="1" l="1"/>
  <c r="G24" i="1"/>
  <c r="G22" i="1" s="1"/>
  <c r="F18" i="1"/>
  <c r="C129" i="1"/>
</calcChain>
</file>

<file path=xl/sharedStrings.xml><?xml version="1.0" encoding="utf-8"?>
<sst xmlns="http://schemas.openxmlformats.org/spreadsheetml/2006/main" count="105" uniqueCount="97">
  <si>
    <t>Наименование муниципальных образований</t>
  </si>
  <si>
    <t>I.Муниципальный район</t>
  </si>
  <si>
    <t>.</t>
  </si>
  <si>
    <t>тыс. рублей</t>
  </si>
  <si>
    <t>Консолидированных бюджет -всего</t>
  </si>
  <si>
    <t>в том числе:</t>
  </si>
  <si>
    <t>Отклонение   (+,   -)</t>
  </si>
  <si>
    <t>в том числе по бюджетам  :</t>
  </si>
  <si>
    <t xml:space="preserve">       из них: капремонт , строительство</t>
  </si>
  <si>
    <t xml:space="preserve">           из них: капремонт , строительство</t>
  </si>
  <si>
    <t xml:space="preserve">         из них: капремонт , строительство</t>
  </si>
  <si>
    <t>II. Иные межбюджетные трансферты областного бюджета-всего</t>
  </si>
  <si>
    <t>1.Фонд софинансирования расходов областного бюджета</t>
  </si>
  <si>
    <t>Администрация Орловского района</t>
  </si>
  <si>
    <t>Управление культуры и спорта</t>
  </si>
  <si>
    <t>1.Волочаевское с/п</t>
  </si>
  <si>
    <t>2.Донское с/п</t>
  </si>
  <si>
    <t>3.Каменно-Балковкое с/п</t>
  </si>
  <si>
    <t>4.Камышевское с/п</t>
  </si>
  <si>
    <t>5.Красноармейское с/п</t>
  </si>
  <si>
    <t>6.Курганенское с/п</t>
  </si>
  <si>
    <t>7Луганское с/п</t>
  </si>
  <si>
    <t>8.Майорское с/п</t>
  </si>
  <si>
    <t>10.Островянское с/п</t>
  </si>
  <si>
    <t>11.Пролетарское с/п</t>
  </si>
  <si>
    <t>Управление образования Орловского района</t>
  </si>
  <si>
    <t>1.Муниципальный район</t>
  </si>
  <si>
    <t>2.Иные межбюджетные трансферты по сельским поселениям -всего</t>
  </si>
  <si>
    <t>Е.А.Лячина</t>
  </si>
  <si>
    <t>Заведующий финансовым отделом Администрации Орловского района</t>
  </si>
  <si>
    <t xml:space="preserve">Переселение граждан </t>
  </si>
  <si>
    <t>Орловское с/п    10 03 06 3 0073160</t>
  </si>
  <si>
    <t>Орловское с/п    05 01  06 3 0073160</t>
  </si>
  <si>
    <t xml:space="preserve"> в т.ч. Каменно-Балковское с/п газификация</t>
  </si>
  <si>
    <t>Управление социальной защиты населения Орловского района</t>
  </si>
  <si>
    <t>Целевые</t>
  </si>
  <si>
    <t>Прочие</t>
  </si>
  <si>
    <t>1.Субсидия на финансовое обеспечение деятельности мобильных бригад, осуществляющих доставку лиц старше 65 лет, проживающих в сельской местности, в медицинские организации</t>
  </si>
  <si>
    <t>финансовый отдел Администрации Орловского района</t>
  </si>
  <si>
    <t>Субсидия на реализацию мероприятий по формированию современной городской среды в части благоустройства общественных территорий</t>
  </si>
  <si>
    <t>6. Субсидия на государственную поддержку отрасли культуры (гос.поддержка лучших работников  сельских учреждений культуры)</t>
  </si>
  <si>
    <t>1.Орловское с/п</t>
  </si>
  <si>
    <t xml:space="preserve">Красноармейское с/п </t>
  </si>
  <si>
    <t>2.Субсидия на приобретение компьютерной техники</t>
  </si>
  <si>
    <t>1.Красноармейское с/п</t>
  </si>
  <si>
    <t>Субсидия на реализацию инициативных проектов в рамках подпрограммы «Развитие культуры» государственной программы Ростовской области «Развитие культуры и туризма»</t>
  </si>
  <si>
    <t>1.Субсидия на комплектование книжных фондов библиотек муниципальных образований</t>
  </si>
  <si>
    <t>Государственная поддержка отрасли культуры</t>
  </si>
  <si>
    <t>2.Орловское с/п</t>
  </si>
  <si>
    <t>2.Островянское с/п</t>
  </si>
  <si>
    <t>10.Субсидия за счет средств резервного фонда Правительства Ростовской области (пруды накопители)</t>
  </si>
  <si>
    <t>Субсидия на реализацию мероприятий по формированию современной городской среды в части благоустройства общественных территорий (Красноармейское с/п)</t>
  </si>
  <si>
    <t>Соц.сфера</t>
  </si>
  <si>
    <r>
      <t xml:space="preserve">Иные межбюджетные трансферты </t>
    </r>
    <r>
      <rPr>
        <sz val="14"/>
        <color indexed="10"/>
        <rFont val="Times New Roman"/>
        <family val="1"/>
        <charset val="204"/>
      </rPr>
      <t>за счет средств Резервного фонда Правительства</t>
    </r>
    <r>
      <rPr>
        <sz val="14"/>
        <rFont val="Times New Roman"/>
        <family val="1"/>
        <charset val="204"/>
      </rPr>
      <t xml:space="preserve"> (Донское сп укрепление МБТ)</t>
    </r>
  </si>
  <si>
    <t>Иные межбюджетные трансферты за счет средств Резервного фонда Правительства (Волочаевское творческие люди)</t>
  </si>
  <si>
    <t>Иные межбюджетные трансферты за счет средств Резервного фонда Правительства (Островянское творческие люди)</t>
  </si>
  <si>
    <r>
      <rPr>
        <b/>
        <sz val="14"/>
        <rFont val="Times New Roman"/>
        <family val="1"/>
        <charset val="204"/>
      </rPr>
      <t>902 0113 99 9 0055490 360 321</t>
    </r>
    <r>
      <rPr>
        <sz val="14"/>
        <rFont val="Times New Roman"/>
        <family val="1"/>
        <charset val="204"/>
      </rPr>
      <t xml:space="preserve"> Расходы за счет дотаций (грантов)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t>
    </r>
  </si>
  <si>
    <r>
      <rPr>
        <b/>
        <sz val="14"/>
        <rFont val="Times New Roman"/>
        <family val="1"/>
        <charset val="204"/>
      </rPr>
      <t>904 0113 99 9 0055490 360 321</t>
    </r>
    <r>
      <rPr>
        <sz val="14"/>
        <rFont val="Times New Roman"/>
        <family val="1"/>
        <charset val="204"/>
      </rPr>
      <t xml:space="preserve"> Расходы за счет дотаций (грантов)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t>
    </r>
  </si>
  <si>
    <r>
      <rPr>
        <b/>
        <sz val="14"/>
        <rFont val="Times New Roman"/>
        <family val="1"/>
        <charset val="204"/>
      </rPr>
      <t>906 0113 99 9 0055490 360 321</t>
    </r>
    <r>
      <rPr>
        <sz val="14"/>
        <rFont val="Times New Roman"/>
        <family val="1"/>
        <charset val="204"/>
      </rPr>
      <t xml:space="preserve"> Расходы за счет дотаций (грантов)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t>
    </r>
  </si>
  <si>
    <r>
      <rPr>
        <b/>
        <sz val="14"/>
        <rFont val="Times New Roman"/>
        <family val="1"/>
        <charset val="204"/>
      </rPr>
      <t>907 0113 99 9 0055490 360 321</t>
    </r>
    <r>
      <rPr>
        <sz val="14"/>
        <rFont val="Times New Roman"/>
        <family val="1"/>
        <charset val="204"/>
      </rPr>
      <t xml:space="preserve"> Расходы за счет дотаций (грантов)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t>
    </r>
  </si>
  <si>
    <r>
      <rPr>
        <b/>
        <sz val="14"/>
        <rFont val="Times New Roman"/>
        <family val="1"/>
        <charset val="204"/>
      </rPr>
      <t>914 0113 99 9 0055490 360 321</t>
    </r>
    <r>
      <rPr>
        <sz val="14"/>
        <rFont val="Times New Roman"/>
        <family val="1"/>
        <charset val="204"/>
      </rPr>
      <t xml:space="preserve"> Расходы за счет дотаций (грантов) из федерального бюджета бюджетам субъектов Российской Федерации за достижение показателей деятельности органов исполнительной власти субъектов Российской Федерации</t>
    </r>
  </si>
  <si>
    <t>2.Субсидии ФСР по сельским поселениям -всего</t>
  </si>
  <si>
    <t>1. Пролетарское с/п</t>
  </si>
  <si>
    <t>4.Субсидии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</si>
  <si>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2. Островянское с/п</t>
  </si>
  <si>
    <t>5.Субсидия на реализацию инициативных проектов</t>
  </si>
  <si>
    <t>3.Субсидия на приобретение основных средств для муниципальных учреждений культуры</t>
  </si>
  <si>
    <r>
      <t xml:space="preserve">906 0801 10 1 0071370 612 </t>
    </r>
    <r>
      <rPr>
        <sz val="14"/>
        <rFont val="Times New Roman"/>
        <family val="1"/>
        <charset val="204"/>
      </rPr>
      <t>Иные межбюджетные трансферты на создание модельных муниципальных библиотек</t>
    </r>
  </si>
  <si>
    <r>
      <t xml:space="preserve">906 0703 99 1 0071180 622 </t>
    </r>
    <r>
      <rPr>
        <sz val="14"/>
        <rFont val="Times New Roman"/>
        <family val="1"/>
        <charset val="204"/>
      </rPr>
      <t>Иные межбюджетные трансферты за счет средств резервного фонда Правительства Ростовской области</t>
    </r>
  </si>
  <si>
    <r>
      <t xml:space="preserve">906 0801 99 1 0071180 612 </t>
    </r>
    <r>
      <rPr>
        <sz val="14"/>
        <rFont val="Times New Roman"/>
        <family val="1"/>
        <charset val="204"/>
      </rPr>
      <t>Иные межбюджетные трансферты за счет средств резервного фонда Правительства Ростовской области</t>
    </r>
  </si>
  <si>
    <r>
      <rPr>
        <b/>
        <sz val="14"/>
        <rFont val="Times New Roman"/>
        <family val="1"/>
        <charset val="204"/>
      </rPr>
      <t xml:space="preserve">907 0702 02 1 0075300 612 </t>
    </r>
    <r>
      <rPr>
        <sz val="14"/>
        <rFont val="Times New Roman"/>
        <family val="1"/>
        <charset val="204"/>
      </rPr>
      <t>Иные межбюджетные трансферты на приобретение программного обеспечения и проведение аттестации объектов информатизации для подключения пунктов проведения государственной итоговой аттестации по образовательным программам среднего общего образования к защищенной сети передачи данных</t>
    </r>
  </si>
  <si>
    <t>Выделено на 2025 год</t>
  </si>
  <si>
    <t xml:space="preserve">1.Субсидии бюджетам муниципальных районов на оснащение предметных кабинетов общеобразовательных организаций средствами обучения и воспитания                </t>
  </si>
  <si>
    <t>3.Субсидии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</si>
  <si>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5.Субсидии бюджетам муниципальных районов на на организацию бесплатного горячего питания детей из многодетных семей, обучающихся по очной форме обучения по программам основного общего, среднего общего образования в муниципальных образовательных организациях</t>
  </si>
  <si>
    <t>6.Субсидии бюджетам муниципальных районов на  на организацию бесплатного горячего питания детей участников специальной военной операции, а также детей, находящихся под опекой (попечительством) участников специальной военной  операции, обучающихся по очной форме обучения по программам основного общего, среднего общего образования в муниципальных образовательных организациях</t>
  </si>
  <si>
    <t>1.Cубсидии на ремонт и содержание автомобильных дорог общего пользования местного значения</t>
  </si>
  <si>
    <t>2.Субсидия на обеспечение жильем молодых семей  в Ростовской области</t>
  </si>
  <si>
    <t>3.Субсидия на реализацию принципа экстерриториальности при предоставлении государственных и муниципальных услуг</t>
  </si>
  <si>
    <t>4.Субсидия на организацию предоставления областных услуг на базе МФЦ предоставления государственных и муниципальных услуг</t>
  </si>
  <si>
    <t>5.Субсидия на софинансирование муниципальных программ по работе с молодежью</t>
  </si>
  <si>
    <t xml:space="preserve"> 6.Субсидии на реализацию программ формирования современной городской среды (Реализация мероприятия по благоустройству общественных территорий (набережные, центральные площади, парки идр.) и иные мероприятия, предусмотренные государственными (муниципальными) программами формирования современной городской среды)</t>
  </si>
  <si>
    <t>3.Государственная поддержка отрасли культуры (Проведены мероприятия по комплектованию книжных фондов библиотек муниципальных образований и государственных общедоступных библиотек субъектов Российской Федерации)</t>
  </si>
  <si>
    <t>2.Государственная поддержка отрасли культуры (Лучшим работникам сельских учреждений культуры предоставлено денежное поощрение)</t>
  </si>
  <si>
    <t xml:space="preserve">1.Донское с/п </t>
  </si>
  <si>
    <t>2.Луганское с/п</t>
  </si>
  <si>
    <t>3.Майорское с/п</t>
  </si>
  <si>
    <t>Субсидия на обеспечение первичных мер пожарной безопасности на территории поселений Орловского района</t>
  </si>
  <si>
    <t xml:space="preserve">1.Иные трансферты на обеспечение исполнения членами казачьих обществ обязательств по оказанию содействия органам местного самоуправления в осуществлении задач и функций, предусмотренных договорами                                               </t>
  </si>
  <si>
    <t>2.Иные трансферты на на ежемесячное денежное вознаграждение за классное руководство педагогическим работникам муниципальных общеобразовательных организаций, реализующих образовательные программы начального общего образования, образовательные программы основного общего образования, образовательные программы среднего общего образования</t>
  </si>
  <si>
    <t>3.Иные межбюджетные трансферты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города Байконура и федеральной территории «Сириус», муниципальных общеобразовательных организаций и профессиональных образовательных организаций</t>
  </si>
  <si>
    <t>2.Субсидия на организацию отдыха детей в каникулярное время</t>
  </si>
  <si>
    <t xml:space="preserve">1.Орловское с/п </t>
  </si>
  <si>
    <t>Субсидии на приобретение детского игрового оборудования, спортивного оборудования, малых архитектурных форм для последующей установки, а также на приобретение материалов резинового покрытия для дальнейшей укладки на детских площадках</t>
  </si>
  <si>
    <t>4. Иные межбюджетные трансферты на поощрение органов местного самоуправления муниципальных районов и городских округов за развитие доходной базы, исходя из дополнительно поступивших в областной бюджет доходов от реализуемых на территориях муниципальных образований проектов, и с учетом достижения целей, показателей национальных, федеральных и региональных проектов</t>
  </si>
  <si>
    <t>Поступило на 01.08.2025 года</t>
  </si>
  <si>
    <t>Сведения о  средствах субсидий областного бюджета, выделенных  Орловскому району для софинансирования расходных обязательств, возникающих при выполнении полномочий органов местного самоуправления по вопросам местного значения Орловского района, а также  о выделении иных межбюджетных трансфертов из областного бюджета                                                                                                                                                                                                                                                                    на 01 августа 2025 года</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</si>
</sst>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
    <numFmt numFmtId="165" formatCode="0.0"/>
    <numFmt numFmtId="166" formatCode="#,##0.000"/>
    <numFmt numFmtId="167" formatCode="0.00000"/>
    <numFmt numFmtId="168" formatCode="#,##0.00000"/>
    <numFmt numFmtId="169" formatCode="?"/>
  </numFmts>
  <fonts count="12" x14ac:knownFonts="1">
    <font>
      <sz val="10"/>
      <name val="Arial Cyr"/>
      <charset val="204"/>
    </font>
    <font>
      <sz val="10"/>
      <name val="Arial"/>
      <family val="2"/>
      <charset val="204"/>
    </font>
    <font>
      <sz val="8"/>
      <name val="Arial"/>
      <family val="2"/>
      <charset val="204"/>
    </font>
    <font>
      <b/>
      <sz val="14"/>
      <name val="Times New Roman"/>
      <family val="1"/>
      <charset val="204"/>
    </font>
    <font>
      <sz val="14"/>
      <name val="Times New Roman"/>
      <family val="1"/>
      <charset val="204"/>
    </font>
    <font>
      <sz val="14"/>
      <name val="Times New Roman"/>
      <family val="1"/>
    </font>
    <font>
      <sz val="14"/>
      <name val="Times New Roman Cyr"/>
      <family val="1"/>
      <charset val="204"/>
    </font>
    <font>
      <i/>
      <sz val="14"/>
      <name val="Times New Roman"/>
      <family val="1"/>
      <charset val="204"/>
    </font>
    <font>
      <b/>
      <sz val="14"/>
      <name val="Times New Roman"/>
      <family val="1"/>
    </font>
    <font>
      <sz val="12"/>
      <name val="Times New Roman"/>
      <family val="1"/>
      <charset val="204"/>
    </font>
    <font>
      <sz val="14"/>
      <color indexed="10"/>
      <name val="Times New Roman"/>
      <family val="1"/>
      <charset val="204"/>
    </font>
    <font>
      <sz val="14"/>
      <color rgb="FFFF0000"/>
      <name val="Times New Roman"/>
      <family val="1"/>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3">
    <xf numFmtId="0" fontId="0" fillId="0" borderId="0"/>
    <xf numFmtId="0" fontId="1" fillId="0" borderId="0"/>
    <xf numFmtId="0" fontId="1" fillId="0" borderId="0"/>
  </cellStyleXfs>
  <cellXfs count="76">
    <xf numFmtId="0" fontId="0" fillId="0" borderId="0" xfId="0"/>
    <xf numFmtId="164" fontId="3" fillId="0" borderId="1" xfId="2" applyNumberFormat="1" applyFont="1" applyFill="1" applyBorder="1" applyAlignment="1">
      <alignment horizontal="left" vertical="top" wrapText="1"/>
    </xf>
    <xf numFmtId="0" fontId="3"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left" vertical="top" wrapText="1"/>
    </xf>
    <xf numFmtId="0" fontId="4" fillId="0" borderId="1" xfId="2" applyNumberFormat="1" applyFont="1" applyFill="1" applyBorder="1" applyAlignment="1">
      <alignment horizontal="center" vertical="center" wrapText="1"/>
    </xf>
    <xf numFmtId="0" fontId="3" fillId="0" borderId="0" xfId="2" applyFont="1" applyBorder="1" applyAlignment="1">
      <alignment vertical="top" wrapText="1"/>
    </xf>
    <xf numFmtId="0" fontId="5" fillId="0" borderId="0" xfId="2" applyFont="1" applyBorder="1" applyAlignment="1">
      <alignment vertical="top" wrapText="1"/>
    </xf>
    <xf numFmtId="0" fontId="5" fillId="0" borderId="0" xfId="2" applyFont="1" applyFill="1" applyBorder="1" applyAlignment="1">
      <alignment horizontal="left" vertical="top" wrapText="1"/>
    </xf>
    <xf numFmtId="0" fontId="6" fillId="0" borderId="0" xfId="2" applyFont="1" applyFill="1" applyAlignment="1">
      <alignment horizontal="right" wrapText="1"/>
    </xf>
    <xf numFmtId="0" fontId="5" fillId="0" borderId="0" xfId="2" applyFont="1" applyBorder="1" applyAlignment="1">
      <alignment horizontal="left" vertical="top" wrapText="1"/>
    </xf>
    <xf numFmtId="0" fontId="5" fillId="0" borderId="0" xfId="2" applyFont="1" applyBorder="1" applyAlignment="1">
      <alignment horizontal="right" vertical="top" wrapText="1"/>
    </xf>
    <xf numFmtId="0" fontId="5" fillId="0" borderId="0" xfId="2" applyFont="1" applyBorder="1" applyAlignment="1">
      <alignment horizontal="center" vertical="top" wrapText="1"/>
    </xf>
    <xf numFmtId="0" fontId="5" fillId="0" borderId="0" xfId="2" applyFont="1" applyFill="1" applyBorder="1" applyAlignment="1">
      <alignment vertical="top" wrapText="1"/>
    </xf>
    <xf numFmtId="0" fontId="3" fillId="0" borderId="0" xfId="2" applyFont="1" applyFill="1" applyBorder="1" applyAlignment="1">
      <alignment vertical="top" wrapText="1"/>
    </xf>
    <xf numFmtId="164" fontId="3" fillId="0" borderId="0" xfId="2" applyNumberFormat="1" applyFont="1" applyFill="1" applyBorder="1" applyAlignment="1">
      <alignment horizontal="left" vertical="top" wrapText="1"/>
    </xf>
    <xf numFmtId="164" fontId="3" fillId="0" borderId="0" xfId="2" applyNumberFormat="1" applyFont="1" applyBorder="1" applyAlignment="1">
      <alignment vertical="center" wrapText="1"/>
    </xf>
    <xf numFmtId="0" fontId="7" fillId="0" borderId="0" xfId="2" applyFont="1" applyBorder="1" applyAlignment="1">
      <alignment vertical="top" wrapText="1"/>
    </xf>
    <xf numFmtId="0" fontId="8" fillId="0" borderId="0" xfId="2" applyFont="1" applyFill="1" applyBorder="1" applyAlignment="1">
      <alignment vertical="top" wrapText="1"/>
    </xf>
    <xf numFmtId="0" fontId="8" fillId="0" borderId="0" xfId="2" applyFont="1" applyBorder="1" applyAlignment="1">
      <alignment vertical="top" wrapText="1"/>
    </xf>
    <xf numFmtId="0" fontId="3" fillId="0" borderId="1" xfId="0" applyFont="1" applyBorder="1" applyAlignment="1">
      <alignment vertical="top" wrapText="1"/>
    </xf>
    <xf numFmtId="0" fontId="4" fillId="0" borderId="1" xfId="0" applyFont="1" applyBorder="1" applyAlignment="1">
      <alignment vertical="top" wrapText="1"/>
    </xf>
    <xf numFmtId="2" fontId="5" fillId="0" borderId="0" xfId="2" applyNumberFormat="1" applyFont="1" applyFill="1" applyBorder="1" applyAlignment="1">
      <alignment horizontal="left" vertical="top" wrapText="1"/>
    </xf>
    <xf numFmtId="2" fontId="5" fillId="0" borderId="0" xfId="2" applyNumberFormat="1" applyFont="1" applyBorder="1" applyAlignment="1">
      <alignment horizontal="left" vertical="top" wrapText="1"/>
    </xf>
    <xf numFmtId="2" fontId="3" fillId="0" borderId="0" xfId="2" applyNumberFormat="1" applyFont="1" applyFill="1" applyBorder="1" applyAlignment="1">
      <alignment horizontal="left" vertical="top" wrapText="1"/>
    </xf>
    <xf numFmtId="2" fontId="8" fillId="0" borderId="0" xfId="2" applyNumberFormat="1" applyFont="1" applyFill="1" applyBorder="1" applyAlignment="1">
      <alignment vertical="top" wrapText="1"/>
    </xf>
    <xf numFmtId="1" fontId="4" fillId="0" borderId="1" xfId="2" applyNumberFormat="1" applyFont="1" applyFill="1" applyBorder="1" applyAlignment="1">
      <alignment horizontal="center" vertical="center" wrapText="1"/>
    </xf>
    <xf numFmtId="164" fontId="3" fillId="2" borderId="1" xfId="2" applyNumberFormat="1" applyFont="1" applyFill="1" applyBorder="1" applyAlignment="1">
      <alignment horizontal="left" vertical="top" wrapText="1"/>
    </xf>
    <xf numFmtId="0" fontId="4" fillId="2" borderId="1" xfId="0" applyFont="1" applyFill="1" applyBorder="1" applyAlignment="1">
      <alignment horizontal="left" vertical="top" wrapText="1"/>
    </xf>
    <xf numFmtId="0" fontId="4" fillId="0" borderId="1" xfId="0" applyFont="1" applyBorder="1" applyAlignment="1">
      <alignment wrapText="1"/>
    </xf>
    <xf numFmtId="49" fontId="4" fillId="0" borderId="1" xfId="2" applyNumberFormat="1" applyFont="1" applyFill="1" applyBorder="1" applyAlignment="1">
      <alignment horizontal="left" vertical="top" wrapText="1"/>
    </xf>
    <xf numFmtId="0" fontId="4" fillId="0" borderId="1" xfId="0" applyNumberFormat="1" applyFont="1" applyBorder="1" applyAlignment="1">
      <alignment wrapText="1"/>
    </xf>
    <xf numFmtId="164" fontId="4" fillId="0" borderId="1" xfId="2" applyNumberFormat="1" applyFont="1" applyFill="1" applyBorder="1" applyAlignment="1">
      <alignment horizontal="center" vertical="center" wrapText="1"/>
    </xf>
    <xf numFmtId="2" fontId="4" fillId="0" borderId="1" xfId="2" applyNumberFormat="1" applyFont="1" applyFill="1" applyBorder="1" applyAlignment="1">
      <alignment horizontal="center" vertical="center" wrapText="1"/>
    </xf>
    <xf numFmtId="167" fontId="4" fillId="0" borderId="1" xfId="2" applyNumberFormat="1" applyFont="1" applyFill="1" applyBorder="1" applyAlignment="1">
      <alignment horizontal="center" vertical="center" wrapText="1"/>
    </xf>
    <xf numFmtId="2" fontId="3" fillId="0" borderId="0" xfId="2" applyNumberFormat="1" applyFont="1" applyFill="1" applyBorder="1" applyAlignment="1">
      <alignment horizontal="center" wrapText="1"/>
    </xf>
    <xf numFmtId="164" fontId="3" fillId="0" borderId="0" xfId="2" applyNumberFormat="1" applyFont="1" applyFill="1" applyBorder="1" applyAlignment="1">
      <alignment horizontal="left" wrapText="1"/>
    </xf>
    <xf numFmtId="164" fontId="4" fillId="2" borderId="1" xfId="2" applyNumberFormat="1" applyFont="1" applyFill="1" applyBorder="1" applyAlignment="1">
      <alignment horizontal="left" vertical="top" wrapText="1"/>
    </xf>
    <xf numFmtId="165" fontId="9" fillId="0" borderId="0" xfId="0" applyNumberFormat="1" applyFont="1" applyBorder="1" applyAlignment="1">
      <alignment vertical="center" wrapText="1"/>
    </xf>
    <xf numFmtId="168" fontId="5" fillId="0" borderId="0" xfId="2" applyNumberFormat="1" applyFont="1" applyFill="1" applyBorder="1" applyAlignment="1">
      <alignment vertical="top" wrapText="1"/>
    </xf>
    <xf numFmtId="4" fontId="5" fillId="0" borderId="0" xfId="2" applyNumberFormat="1" applyFont="1" applyBorder="1" applyAlignment="1">
      <alignment vertical="top" wrapText="1"/>
    </xf>
    <xf numFmtId="169" fontId="4" fillId="0" borderId="1" xfId="1" applyNumberFormat="1" applyFont="1" applyFill="1" applyBorder="1" applyAlignment="1">
      <alignment horizontal="left" vertical="center" wrapText="1"/>
    </xf>
    <xf numFmtId="168" fontId="5" fillId="0" borderId="0" xfId="2" applyNumberFormat="1" applyFont="1" applyBorder="1" applyAlignment="1">
      <alignment vertical="top" wrapText="1"/>
    </xf>
    <xf numFmtId="164" fontId="3" fillId="0" borderId="0" xfId="2" applyNumberFormat="1" applyFont="1" applyFill="1" applyBorder="1" applyAlignment="1">
      <alignment vertical="top" wrapText="1"/>
    </xf>
    <xf numFmtId="168" fontId="3" fillId="0" borderId="0" xfId="2" applyNumberFormat="1" applyFont="1" applyFill="1" applyBorder="1" applyAlignment="1">
      <alignment vertical="top" wrapText="1"/>
    </xf>
    <xf numFmtId="0" fontId="4" fillId="0" borderId="1" xfId="0" applyFont="1" applyBorder="1" applyAlignment="1">
      <alignment horizontal="left" vertical="top" wrapText="1"/>
    </xf>
    <xf numFmtId="169" fontId="3" fillId="0" borderId="1" xfId="1" applyNumberFormat="1" applyFont="1" applyFill="1" applyBorder="1" applyAlignment="1">
      <alignment horizontal="left" vertical="center" wrapText="1"/>
    </xf>
    <xf numFmtId="164" fontId="3" fillId="0" borderId="1" xfId="2" applyNumberFormat="1" applyFont="1" applyFill="1" applyBorder="1" applyAlignment="1">
      <alignment horizontal="center" vertical="center" wrapText="1"/>
    </xf>
    <xf numFmtId="164" fontId="4" fillId="0" borderId="1"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166" fontId="4" fillId="0" borderId="1" xfId="0" applyNumberFormat="1" applyFont="1" applyFill="1" applyBorder="1" applyAlignment="1">
      <alignment horizontal="center" vertical="center" wrapText="1"/>
    </xf>
    <xf numFmtId="4" fontId="4" fillId="0" borderId="1" xfId="2" applyNumberFormat="1" applyFont="1" applyFill="1" applyBorder="1" applyAlignment="1">
      <alignment horizontal="center" vertical="center" wrapText="1"/>
    </xf>
    <xf numFmtId="0" fontId="4" fillId="0" borderId="1" xfId="0" applyFont="1" applyFill="1" applyBorder="1" applyAlignment="1">
      <alignment horizontal="left" vertical="top" wrapText="1"/>
    </xf>
    <xf numFmtId="164" fontId="9" fillId="0" borderId="1" xfId="0" applyNumberFormat="1" applyFont="1" applyFill="1" applyBorder="1" applyAlignment="1">
      <alignment horizontal="center" vertical="center" wrapText="1"/>
    </xf>
    <xf numFmtId="164" fontId="3" fillId="0" borderId="0" xfId="2" applyNumberFormat="1" applyFont="1" applyBorder="1" applyAlignment="1">
      <alignment vertical="top" wrapText="1"/>
    </xf>
    <xf numFmtId="0" fontId="4" fillId="0" borderId="1" xfId="0" applyNumberFormat="1" applyFont="1" applyBorder="1" applyAlignment="1">
      <alignment vertical="top" wrapText="1"/>
    </xf>
    <xf numFmtId="164" fontId="5" fillId="0" borderId="0" xfId="2" applyNumberFormat="1" applyFont="1" applyFill="1" applyBorder="1" applyAlignment="1">
      <alignment vertical="top" wrapText="1"/>
    </xf>
    <xf numFmtId="0" fontId="11" fillId="0" borderId="0" xfId="2" applyFont="1" applyFill="1" applyBorder="1" applyAlignment="1">
      <alignment vertical="top" wrapText="1"/>
    </xf>
    <xf numFmtId="168" fontId="3" fillId="0" borderId="0" xfId="2" applyNumberFormat="1" applyFont="1" applyBorder="1" applyAlignment="1">
      <alignment vertical="top" wrapText="1"/>
    </xf>
    <xf numFmtId="0" fontId="3" fillId="0" borderId="1" xfId="0" applyNumberFormat="1" applyFont="1" applyBorder="1" applyAlignment="1">
      <alignment vertical="top" wrapText="1"/>
    </xf>
    <xf numFmtId="164" fontId="4" fillId="3" borderId="1" xfId="2" applyNumberFormat="1" applyFont="1" applyFill="1" applyBorder="1" applyAlignment="1">
      <alignment horizontal="center" vertical="center" wrapText="1"/>
    </xf>
    <xf numFmtId="164" fontId="4" fillId="4" borderId="1" xfId="2" applyNumberFormat="1" applyFont="1" applyFill="1" applyBorder="1" applyAlignment="1">
      <alignment horizontal="center" vertical="center" wrapText="1"/>
    </xf>
    <xf numFmtId="164" fontId="3" fillId="3"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164" fontId="3" fillId="0" borderId="2" xfId="2" applyNumberFormat="1" applyFont="1" applyFill="1" applyBorder="1" applyAlignment="1">
      <alignment horizontal="center" wrapText="1"/>
    </xf>
    <xf numFmtId="0" fontId="5" fillId="0" borderId="0" xfId="2" applyFont="1" applyFill="1" applyBorder="1" applyAlignment="1">
      <alignment horizontal="center" vertical="top" wrapText="1"/>
    </xf>
    <xf numFmtId="0" fontId="6" fillId="0" borderId="0" xfId="2" applyFont="1" applyFill="1" applyAlignment="1">
      <alignment horizontal="right" vertical="top" wrapText="1"/>
    </xf>
    <xf numFmtId="2" fontId="4" fillId="0" borderId="1" xfId="2" applyNumberFormat="1" applyFont="1" applyFill="1" applyBorder="1" applyAlignment="1">
      <alignment horizontal="center" vertical="center" wrapText="1"/>
    </xf>
    <xf numFmtId="164" fontId="4" fillId="0" borderId="1" xfId="2" applyNumberFormat="1" applyFont="1" applyFill="1" applyBorder="1" applyAlignment="1">
      <alignment horizontal="center" vertical="center" wrapText="1"/>
    </xf>
    <xf numFmtId="0" fontId="3" fillId="0" borderId="0" xfId="2" applyFont="1" applyBorder="1" applyAlignment="1">
      <alignment horizontal="center" vertical="top" wrapText="1"/>
    </xf>
  </cellXfs>
  <cellStyles count="3">
    <cellStyle name="Обычный" xfId="0" builtinId="0"/>
    <cellStyle name="Обычный_BudgOrder" xfId="1"/>
    <cellStyle name="Обычный_Копия ФСР на 2008-2010 1"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ерая">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7"/>
  <sheetViews>
    <sheetView tabSelected="1" topLeftCell="A9" zoomScaleNormal="100" zoomScaleSheetLayoutView="75" workbookViewId="0">
      <selection activeCell="A10" sqref="A10"/>
    </sheetView>
  </sheetViews>
  <sheetFormatPr defaultRowHeight="15.95" customHeight="1" x14ac:dyDescent="0.2"/>
  <cols>
    <col min="1" max="1" width="64.28515625" style="7" customWidth="1"/>
    <col min="2" max="2" width="18" style="21" customWidth="1"/>
    <col min="3" max="3" width="23.28515625" style="7" customWidth="1"/>
    <col min="4" max="4" width="18" style="6" customWidth="1"/>
    <col min="5" max="5" width="16.5703125" style="6" customWidth="1"/>
    <col min="6" max="6" width="19.42578125" style="6" customWidth="1"/>
    <col min="7" max="7" width="18" style="6" customWidth="1"/>
    <col min="8" max="8" width="20" style="6" customWidth="1"/>
    <col min="9" max="9" width="23.42578125" style="6" customWidth="1"/>
    <col min="10" max="10" width="20.28515625" style="6" customWidth="1"/>
    <col min="11" max="16384" width="9.140625" style="6"/>
  </cols>
  <sheetData>
    <row r="1" spans="1:7" ht="18.75" hidden="1" customHeight="1" x14ac:dyDescent="0.2">
      <c r="A1" s="71"/>
      <c r="B1" s="71"/>
      <c r="C1" s="71"/>
      <c r="D1" s="71"/>
    </row>
    <row r="2" spans="1:7" ht="15" hidden="1" customHeight="1" x14ac:dyDescent="0.2"/>
    <row r="3" spans="1:7" ht="38.25" hidden="1" customHeight="1" x14ac:dyDescent="0.3">
      <c r="D3" s="8"/>
    </row>
    <row r="4" spans="1:7" ht="18.75" hidden="1" customHeight="1" x14ac:dyDescent="0.2">
      <c r="A4" s="72"/>
      <c r="B4" s="72"/>
      <c r="C4" s="72"/>
      <c r="D4" s="72"/>
    </row>
    <row r="5" spans="1:7" ht="18" hidden="1" customHeight="1" x14ac:dyDescent="0.2">
      <c r="A5" s="9"/>
      <c r="B5" s="22"/>
      <c r="C5" s="9"/>
      <c r="D5" s="10"/>
    </row>
    <row r="6" spans="1:7" ht="15.75" hidden="1" customHeight="1" x14ac:dyDescent="0.2">
      <c r="A6" s="9"/>
      <c r="B6" s="22"/>
      <c r="C6" s="9"/>
      <c r="D6" s="10"/>
    </row>
    <row r="7" spans="1:7" ht="9.75" hidden="1" customHeight="1" x14ac:dyDescent="0.2">
      <c r="A7" s="9"/>
      <c r="B7" s="22"/>
      <c r="C7" s="9"/>
    </row>
    <row r="8" spans="1:7" ht="9.75" hidden="1" customHeight="1" x14ac:dyDescent="0.2">
      <c r="A8" s="9"/>
      <c r="B8" s="22"/>
      <c r="C8" s="9"/>
    </row>
    <row r="9" spans="1:7" ht="94.5" customHeight="1" x14ac:dyDescent="0.2">
      <c r="A9" s="75" t="s">
        <v>96</v>
      </c>
      <c r="B9" s="75"/>
      <c r="C9" s="75"/>
      <c r="D9" s="75"/>
    </row>
    <row r="10" spans="1:7" ht="18" customHeight="1" x14ac:dyDescent="0.2">
      <c r="A10" s="11"/>
      <c r="B10" s="22"/>
      <c r="C10" s="9"/>
      <c r="D10" s="10" t="s">
        <v>3</v>
      </c>
    </row>
    <row r="11" spans="1:7" ht="18" customHeight="1" x14ac:dyDescent="0.2">
      <c r="A11" s="74" t="s">
        <v>0</v>
      </c>
      <c r="B11" s="73" t="s">
        <v>71</v>
      </c>
      <c r="C11" s="74" t="s">
        <v>95</v>
      </c>
      <c r="D11" s="74" t="s">
        <v>6</v>
      </c>
    </row>
    <row r="12" spans="1:7" ht="18" customHeight="1" x14ac:dyDescent="0.2">
      <c r="A12" s="74"/>
      <c r="B12" s="73"/>
      <c r="C12" s="74"/>
      <c r="D12" s="74"/>
    </row>
    <row r="13" spans="1:7" ht="10.5" customHeight="1" x14ac:dyDescent="0.2">
      <c r="A13" s="74"/>
      <c r="B13" s="73"/>
      <c r="C13" s="74"/>
      <c r="D13" s="74"/>
    </row>
    <row r="14" spans="1:7" ht="3" hidden="1" customHeight="1" x14ac:dyDescent="0.2">
      <c r="A14" s="31"/>
      <c r="B14" s="32"/>
      <c r="C14" s="31"/>
      <c r="D14" s="31"/>
    </row>
    <row r="15" spans="1:7" ht="18.75" x14ac:dyDescent="0.2">
      <c r="A15" s="4">
        <v>1</v>
      </c>
      <c r="B15" s="25">
        <v>2</v>
      </c>
      <c r="C15" s="4">
        <v>3</v>
      </c>
      <c r="D15" s="4">
        <v>4</v>
      </c>
    </row>
    <row r="16" spans="1:7" ht="40.5" customHeight="1" x14ac:dyDescent="0.2">
      <c r="A16" s="2" t="s">
        <v>12</v>
      </c>
      <c r="B16" s="32"/>
      <c r="C16" s="33"/>
      <c r="D16" s="4"/>
      <c r="F16" s="41">
        <v>68561.399999999994</v>
      </c>
      <c r="G16" s="39">
        <f>F16-B17</f>
        <v>-58841.200000000012</v>
      </c>
    </row>
    <row r="17" spans="1:10" s="12" customFormat="1" ht="22.5" customHeight="1" x14ac:dyDescent="0.2">
      <c r="A17" s="2" t="s">
        <v>4</v>
      </c>
      <c r="B17" s="46">
        <f>B20+B53</f>
        <v>127402.6</v>
      </c>
      <c r="C17" s="46">
        <f>C20+C53</f>
        <v>33904.219870000001</v>
      </c>
      <c r="D17" s="46">
        <f>D20+D53</f>
        <v>-93498.380130000005</v>
      </c>
      <c r="F17" s="6">
        <v>49108.58956</v>
      </c>
      <c r="J17" s="55"/>
    </row>
    <row r="18" spans="1:10" s="12" customFormat="1" ht="22.5" customHeight="1" x14ac:dyDescent="0.2">
      <c r="A18" s="1" t="s">
        <v>9</v>
      </c>
      <c r="B18" s="46">
        <v>0</v>
      </c>
      <c r="C18" s="46">
        <v>0</v>
      </c>
      <c r="D18" s="46">
        <v>0</v>
      </c>
      <c r="F18" s="38">
        <f>F17-C17</f>
        <v>15204.36969</v>
      </c>
      <c r="H18" s="38">
        <f>B20+B68</f>
        <v>127402.6</v>
      </c>
      <c r="I18" s="38">
        <f>C20+C68</f>
        <v>33904.219870000001</v>
      </c>
    </row>
    <row r="19" spans="1:10" s="12" customFormat="1" ht="16.5" hidden="1" customHeight="1" x14ac:dyDescent="0.2">
      <c r="A19" s="4" t="s">
        <v>7</v>
      </c>
      <c r="B19" s="46"/>
      <c r="C19" s="46"/>
      <c r="D19" s="46"/>
    </row>
    <row r="20" spans="1:10" s="13" customFormat="1" ht="18.75" x14ac:dyDescent="0.2">
      <c r="A20" s="1" t="s">
        <v>1</v>
      </c>
      <c r="B20" s="46">
        <f>B22+B30+B40+B48+B51</f>
        <v>127402.6</v>
      </c>
      <c r="C20" s="46">
        <f>C22+C30+C40+C48+C51</f>
        <v>33904.219870000001</v>
      </c>
      <c r="D20" s="46">
        <f>D22+D30+D40+D48+D51</f>
        <v>-93498.380130000005</v>
      </c>
    </row>
    <row r="21" spans="1:10" s="13" customFormat="1" ht="18.75" x14ac:dyDescent="0.2">
      <c r="A21" s="1" t="s">
        <v>10</v>
      </c>
      <c r="B21" s="46">
        <v>0</v>
      </c>
      <c r="C21" s="46">
        <v>0</v>
      </c>
      <c r="D21" s="46">
        <v>0</v>
      </c>
    </row>
    <row r="22" spans="1:10" s="13" customFormat="1" ht="21" customHeight="1" x14ac:dyDescent="0.2">
      <c r="A22" s="1" t="s">
        <v>25</v>
      </c>
      <c r="B22" s="46">
        <f>B23+B24+B25+B26+B27+B28+B29</f>
        <v>32838.5</v>
      </c>
      <c r="C22" s="46">
        <f>C23+C24+C25+C26+C27+C28+C29</f>
        <v>15112.077850000001</v>
      </c>
      <c r="D22" s="46">
        <f>D23+D24+D25+D26+D27+D28+D29</f>
        <v>-17726.422149999999</v>
      </c>
      <c r="G22" s="42" t="e">
        <f>SUM(G23:G24)</f>
        <v>#REF!</v>
      </c>
      <c r="H22" s="43" t="e">
        <f>SUM(H23:H24)</f>
        <v>#REF!</v>
      </c>
      <c r="J22" s="43"/>
    </row>
    <row r="23" spans="1:10" s="12" customFormat="1" ht="81.75" customHeight="1" x14ac:dyDescent="0.2">
      <c r="A23" s="3" t="s">
        <v>72</v>
      </c>
      <c r="B23" s="31">
        <v>3148.2</v>
      </c>
      <c r="C23" s="31">
        <f>300.29821+286.2+120.82633+505.44446</f>
        <v>1212.769</v>
      </c>
      <c r="D23" s="31">
        <f t="shared" ref="D23:D29" si="0">C23-B23</f>
        <v>-1935.4309999999998</v>
      </c>
      <c r="F23" s="12" t="s">
        <v>35</v>
      </c>
      <c r="G23" s="38" t="e">
        <f>B29+B34+#REF!+B68+#REF!+B42</f>
        <v>#REF!</v>
      </c>
      <c r="H23" s="38" t="e">
        <f>C29+C34+#REF!+C68+#REF!+C42</f>
        <v>#REF!</v>
      </c>
    </row>
    <row r="24" spans="1:10" s="12" customFormat="1" ht="48.75" customHeight="1" x14ac:dyDescent="0.2">
      <c r="A24" s="20" t="s">
        <v>91</v>
      </c>
      <c r="B24" s="31">
        <v>2721.8</v>
      </c>
      <c r="C24" s="68">
        <f>853.37926+1838.26594</f>
        <v>2691.6451999999999</v>
      </c>
      <c r="D24" s="31">
        <f t="shared" si="0"/>
        <v>-30.15480000000025</v>
      </c>
      <c r="F24" s="12" t="s">
        <v>36</v>
      </c>
      <c r="G24" s="38" t="e">
        <f>B17-G23</f>
        <v>#REF!</v>
      </c>
      <c r="H24" s="38" t="e">
        <f>C17-H23</f>
        <v>#REF!</v>
      </c>
      <c r="I24" s="38"/>
    </row>
    <row r="25" spans="1:10" s="12" customFormat="1" ht="103.5" customHeight="1" x14ac:dyDescent="0.2">
      <c r="A25" s="20" t="s">
        <v>73</v>
      </c>
      <c r="B25" s="31">
        <v>15576.3</v>
      </c>
      <c r="C25" s="31">
        <f>1535.82+2573.064+2832.532+218.712+53.8</f>
        <v>7213.9280000000008</v>
      </c>
      <c r="D25" s="31">
        <f t="shared" si="0"/>
        <v>-8362.3719999999994</v>
      </c>
    </row>
    <row r="26" spans="1:10" s="12" customFormat="1" ht="105.75" customHeight="1" x14ac:dyDescent="0.2">
      <c r="A26" s="20" t="s">
        <v>63</v>
      </c>
      <c r="B26" s="31">
        <v>2844.7</v>
      </c>
      <c r="C26" s="31">
        <f>472.6+272.5+272.7+325.4+316.1+143.3</f>
        <v>1802.5999999999997</v>
      </c>
      <c r="D26" s="31">
        <f t="shared" si="0"/>
        <v>-1042.1000000000001</v>
      </c>
    </row>
    <row r="27" spans="1:10" s="12" customFormat="1" ht="33" hidden="1" customHeight="1" x14ac:dyDescent="0.2">
      <c r="A27" s="20" t="s">
        <v>65</v>
      </c>
      <c r="B27" s="31"/>
      <c r="C27" s="31"/>
      <c r="D27" s="31">
        <f t="shared" si="0"/>
        <v>0</v>
      </c>
    </row>
    <row r="28" spans="1:10" s="12" customFormat="1" ht="120.75" customHeight="1" x14ac:dyDescent="0.2">
      <c r="A28" s="20" t="s">
        <v>74</v>
      </c>
      <c r="B28" s="59">
        <v>7755.4</v>
      </c>
      <c r="C28" s="64">
        <f>372.6553+387.38886+312.23274+493.72359+304.64271</f>
        <v>1870.6432000000002</v>
      </c>
      <c r="D28" s="64">
        <f t="shared" si="0"/>
        <v>-5884.7567999999992</v>
      </c>
    </row>
    <row r="29" spans="1:10" s="12" customFormat="1" ht="171" customHeight="1" x14ac:dyDescent="0.2">
      <c r="A29" s="20" t="s">
        <v>75</v>
      </c>
      <c r="B29" s="31">
        <v>792.1</v>
      </c>
      <c r="C29" s="31">
        <f>63.47344+60.72018+52.46045+89.88967+53.94871</f>
        <v>320.49244999999996</v>
      </c>
      <c r="D29" s="64">
        <f t="shared" si="0"/>
        <v>-471.60755000000006</v>
      </c>
    </row>
    <row r="30" spans="1:10" s="12" customFormat="1" ht="26.25" customHeight="1" x14ac:dyDescent="0.2">
      <c r="A30" s="19" t="s">
        <v>14</v>
      </c>
      <c r="B30" s="46">
        <f>B31+B34+B32+B35+B36+B37+B38+B39+B33</f>
        <v>629</v>
      </c>
      <c r="C30" s="46">
        <f>C31+C34+C32+C35+C36+C37+C38+C39+C33</f>
        <v>628.93858</v>
      </c>
      <c r="D30" s="46">
        <f>D31+D34+D32+D35+D36+D37+D38+D39+D33</f>
        <v>-6.1420000000012465E-2</v>
      </c>
      <c r="F30" s="38"/>
    </row>
    <row r="31" spans="1:10" s="12" customFormat="1" ht="45" hidden="1" customHeight="1" x14ac:dyDescent="0.2">
      <c r="A31" s="20"/>
      <c r="B31" s="31"/>
      <c r="C31" s="31"/>
      <c r="D31" s="31">
        <f t="shared" ref="D31:D39" si="1">C31-B31</f>
        <v>0</v>
      </c>
    </row>
    <row r="32" spans="1:10" s="12" customFormat="1" ht="45.75" customHeight="1" x14ac:dyDescent="0.2">
      <c r="A32" s="20" t="s">
        <v>46</v>
      </c>
      <c r="B32" s="31">
        <v>269.3</v>
      </c>
      <c r="C32" s="31">
        <v>269.3</v>
      </c>
      <c r="D32" s="31">
        <f t="shared" si="1"/>
        <v>0</v>
      </c>
    </row>
    <row r="33" spans="1:6" s="12" customFormat="1" ht="60.75" customHeight="1" x14ac:dyDescent="0.2">
      <c r="A33" s="20" t="s">
        <v>83</v>
      </c>
      <c r="B33" s="31">
        <v>241</v>
      </c>
      <c r="C33" s="31">
        <v>240.96387999999999</v>
      </c>
      <c r="D33" s="31">
        <f t="shared" si="1"/>
        <v>-3.6120000000011032E-2</v>
      </c>
      <c r="F33" s="38"/>
    </row>
    <row r="34" spans="1:6" s="12" customFormat="1" ht="45" hidden="1" customHeight="1" x14ac:dyDescent="0.2">
      <c r="A34" s="20" t="s">
        <v>66</v>
      </c>
      <c r="B34" s="31">
        <v>0</v>
      </c>
      <c r="C34" s="31"/>
      <c r="D34" s="31">
        <f>C34-B34</f>
        <v>0</v>
      </c>
    </row>
    <row r="35" spans="1:6" s="12" customFormat="1" ht="99.75" customHeight="1" x14ac:dyDescent="0.2">
      <c r="A35" s="44" t="s">
        <v>82</v>
      </c>
      <c r="B35" s="31">
        <v>118.7</v>
      </c>
      <c r="C35" s="31">
        <v>118.6747</v>
      </c>
      <c r="D35" s="31">
        <f>C35-B35</f>
        <v>-2.5300000000001432E-2</v>
      </c>
    </row>
    <row r="36" spans="1:6" s="12" customFormat="1" ht="69" hidden="1" customHeight="1" x14ac:dyDescent="0.2">
      <c r="A36" s="20" t="s">
        <v>40</v>
      </c>
      <c r="B36" s="31"/>
      <c r="C36" s="31"/>
      <c r="D36" s="31">
        <f t="shared" si="1"/>
        <v>0</v>
      </c>
    </row>
    <row r="37" spans="1:6" s="12" customFormat="1" ht="68.25" hidden="1" customHeight="1" x14ac:dyDescent="0.2">
      <c r="A37" s="20"/>
      <c r="B37" s="31"/>
      <c r="C37" s="31"/>
      <c r="D37" s="31">
        <f t="shared" si="1"/>
        <v>0</v>
      </c>
    </row>
    <row r="38" spans="1:6" s="12" customFormat="1" ht="83.25" hidden="1" customHeight="1" x14ac:dyDescent="0.2">
      <c r="A38" s="20"/>
      <c r="B38" s="31"/>
      <c r="C38" s="31"/>
      <c r="D38" s="31">
        <f t="shared" si="1"/>
        <v>0</v>
      </c>
    </row>
    <row r="39" spans="1:6" s="12" customFormat="1" ht="58.5" hidden="1" customHeight="1" x14ac:dyDescent="0.2">
      <c r="A39" s="20"/>
      <c r="B39" s="31"/>
      <c r="C39" s="31"/>
      <c r="D39" s="31">
        <f t="shared" si="1"/>
        <v>0</v>
      </c>
    </row>
    <row r="40" spans="1:6" s="13" customFormat="1" ht="28.5" customHeight="1" x14ac:dyDescent="0.2">
      <c r="A40" s="1" t="s">
        <v>13</v>
      </c>
      <c r="B40" s="46">
        <f>B41+B42+B43+B44+B45+B46+B47</f>
        <v>66697.500000000015</v>
      </c>
      <c r="C40" s="46">
        <f t="shared" ref="C40:D40" si="2">C41+C42+C43+C44+C45+C46+C47</f>
        <v>1435.9360000000001</v>
      </c>
      <c r="D40" s="46">
        <f t="shared" si="2"/>
        <v>-65261.564000000006</v>
      </c>
      <c r="F40" s="43"/>
    </row>
    <row r="41" spans="1:6" s="12" customFormat="1" ht="47.25" customHeight="1" x14ac:dyDescent="0.2">
      <c r="A41" s="3" t="s">
        <v>76</v>
      </c>
      <c r="B41" s="31">
        <v>65186.8</v>
      </c>
      <c r="C41" s="31">
        <v>0</v>
      </c>
      <c r="D41" s="31">
        <f>C41-B41</f>
        <v>-65186.8</v>
      </c>
    </row>
    <row r="42" spans="1:6" s="12" customFormat="1" ht="39.75" customHeight="1" x14ac:dyDescent="0.2">
      <c r="A42" s="29" t="s">
        <v>77</v>
      </c>
      <c r="B42" s="31">
        <v>1241.5999999999999</v>
      </c>
      <c r="C42" s="31">
        <v>1241.49935</v>
      </c>
      <c r="D42" s="31">
        <f>C42-B42</f>
        <v>-0.10064999999985957</v>
      </c>
    </row>
    <row r="43" spans="1:6" s="12" customFormat="1" ht="42.75" customHeight="1" x14ac:dyDescent="0.2">
      <c r="A43" s="3" t="s">
        <v>78</v>
      </c>
      <c r="B43" s="59">
        <v>34.4</v>
      </c>
      <c r="C43" s="31">
        <f>6.65845+7.30765</f>
        <v>13.966100000000001</v>
      </c>
      <c r="D43" s="31">
        <f>C43-B43</f>
        <v>-20.433899999999998</v>
      </c>
    </row>
    <row r="44" spans="1:6" s="12" customFormat="1" ht="57" customHeight="1" x14ac:dyDescent="0.2">
      <c r="A44" s="3" t="s">
        <v>79</v>
      </c>
      <c r="B44" s="59">
        <v>55.6</v>
      </c>
      <c r="C44" s="31">
        <v>1.3705499999999999</v>
      </c>
      <c r="D44" s="31">
        <f>C44-B44</f>
        <v>-54.22945</v>
      </c>
      <c r="E44" s="56"/>
      <c r="F44" s="56"/>
    </row>
    <row r="45" spans="1:6" s="12" customFormat="1" ht="42.75" customHeight="1" x14ac:dyDescent="0.2">
      <c r="A45" s="20" t="s">
        <v>80</v>
      </c>
      <c r="B45" s="31">
        <v>179.1</v>
      </c>
      <c r="C45" s="62">
        <v>179.1</v>
      </c>
      <c r="D45" s="31">
        <f t="shared" ref="D45:D52" si="3">C45-B45</f>
        <v>0</v>
      </c>
    </row>
    <row r="46" spans="1:6" s="12" customFormat="1" ht="135.75" customHeight="1" x14ac:dyDescent="0.2">
      <c r="A46" s="20" t="s">
        <v>81</v>
      </c>
      <c r="B46" s="31">
        <f>9078.3-9078.3</f>
        <v>0</v>
      </c>
      <c r="C46" s="31">
        <v>0</v>
      </c>
      <c r="D46" s="31">
        <f t="shared" si="3"/>
        <v>0</v>
      </c>
    </row>
    <row r="47" spans="1:6" s="12" customFormat="1" ht="42.75" hidden="1" customHeight="1" x14ac:dyDescent="0.2">
      <c r="A47" s="20" t="s">
        <v>50</v>
      </c>
      <c r="B47" s="31"/>
      <c r="C47" s="31">
        <v>0</v>
      </c>
      <c r="D47" s="31">
        <f t="shared" si="3"/>
        <v>0</v>
      </c>
    </row>
    <row r="48" spans="1:6" s="12" customFormat="1" ht="44.25" customHeight="1" x14ac:dyDescent="0.2">
      <c r="A48" s="1" t="s">
        <v>34</v>
      </c>
      <c r="B48" s="46">
        <f>B49+B50</f>
        <v>529.4</v>
      </c>
      <c r="C48" s="46">
        <f>C49+C50</f>
        <v>132.79996</v>
      </c>
      <c r="D48" s="46">
        <f>D49+D50</f>
        <v>-396.60003999999998</v>
      </c>
    </row>
    <row r="49" spans="1:6" s="12" customFormat="1" ht="87.75" customHeight="1" x14ac:dyDescent="0.2">
      <c r="A49" s="40" t="s">
        <v>37</v>
      </c>
      <c r="B49" s="31">
        <v>529.4</v>
      </c>
      <c r="C49" s="31">
        <f>27.87291+21.37765+19.02509+26.23096+20.41311+17.88024</f>
        <v>132.79996</v>
      </c>
      <c r="D49" s="31">
        <f t="shared" si="3"/>
        <v>-396.60003999999998</v>
      </c>
    </row>
    <row r="50" spans="1:6" s="12" customFormat="1" ht="32.25" hidden="1" customHeight="1" x14ac:dyDescent="0.2">
      <c r="A50" s="40" t="s">
        <v>43</v>
      </c>
      <c r="B50" s="31"/>
      <c r="C50" s="31"/>
      <c r="D50" s="31">
        <f t="shared" si="3"/>
        <v>0</v>
      </c>
    </row>
    <row r="51" spans="1:6" s="12" customFormat="1" ht="45" customHeight="1" x14ac:dyDescent="0.2">
      <c r="A51" s="45" t="s">
        <v>38</v>
      </c>
      <c r="B51" s="46">
        <f>B83+B87</f>
        <v>26708.199999999997</v>
      </c>
      <c r="C51" s="46">
        <f>C83+C87</f>
        <v>16594.467479999999</v>
      </c>
      <c r="D51" s="46">
        <f t="shared" si="3"/>
        <v>-10113.732519999998</v>
      </c>
    </row>
    <row r="52" spans="1:6" s="12" customFormat="1" ht="53.25" hidden="1" customHeight="1" x14ac:dyDescent="0.2">
      <c r="A52" s="40" t="s">
        <v>51</v>
      </c>
      <c r="B52" s="31"/>
      <c r="C52" s="31"/>
      <c r="D52" s="31">
        <f t="shared" si="3"/>
        <v>0</v>
      </c>
    </row>
    <row r="53" spans="1:6" s="12" customFormat="1" ht="25.5" hidden="1" customHeight="1" x14ac:dyDescent="0.2">
      <c r="A53" s="1" t="s">
        <v>61</v>
      </c>
      <c r="B53" s="46"/>
      <c r="C53" s="46"/>
      <c r="D53" s="46">
        <v>0</v>
      </c>
    </row>
    <row r="54" spans="1:6" s="12" customFormat="1" ht="25.5" hidden="1" customHeight="1" x14ac:dyDescent="0.2">
      <c r="A54" s="1" t="s">
        <v>8</v>
      </c>
      <c r="B54" s="46">
        <f>B68</f>
        <v>0</v>
      </c>
      <c r="C54" s="46">
        <f>C68</f>
        <v>0</v>
      </c>
      <c r="D54" s="46">
        <f>D68</f>
        <v>0</v>
      </c>
    </row>
    <row r="55" spans="1:6" s="12" customFormat="1" ht="24.75" hidden="1" customHeight="1" x14ac:dyDescent="0.2">
      <c r="A55" s="1" t="s">
        <v>5</v>
      </c>
      <c r="B55" s="46"/>
      <c r="C55" s="46"/>
      <c r="D55" s="46"/>
    </row>
    <row r="56" spans="1:6" s="12" customFormat="1" ht="30" hidden="1" customHeight="1" x14ac:dyDescent="0.2">
      <c r="A56" s="1" t="s">
        <v>47</v>
      </c>
      <c r="B56" s="46">
        <f>B57+B58+B59+B60+B61+B62+B63+B64+B65+B66+B67</f>
        <v>0</v>
      </c>
      <c r="C56" s="61">
        <f>C57+C58+C59+C60+C61+C62+C63+C64+C65+C66+C67</f>
        <v>0</v>
      </c>
      <c r="D56" s="46">
        <f>D57+D58+D59+D60+D61+D62+D63+D64+D65+D66+D67</f>
        <v>0</v>
      </c>
    </row>
    <row r="57" spans="1:6" s="12" customFormat="1" ht="18" hidden="1" customHeight="1" x14ac:dyDescent="0.2">
      <c r="A57" s="3" t="s">
        <v>15</v>
      </c>
      <c r="B57" s="31"/>
      <c r="C57" s="60"/>
      <c r="D57" s="31">
        <f>C57-B57</f>
        <v>0</v>
      </c>
      <c r="F57" s="37"/>
    </row>
    <row r="58" spans="1:6" s="12" customFormat="1" ht="18.75" hidden="1" customHeight="1" x14ac:dyDescent="0.2">
      <c r="A58" s="3" t="s">
        <v>16</v>
      </c>
      <c r="B58" s="47"/>
      <c r="C58" s="60"/>
      <c r="D58" s="31">
        <f t="shared" ref="D58:D67" si="4">C58-B58</f>
        <v>0</v>
      </c>
      <c r="F58" s="37"/>
    </row>
    <row r="59" spans="1:6" s="12" customFormat="1" ht="18.75" hidden="1" customHeight="1" x14ac:dyDescent="0.2">
      <c r="A59" s="3" t="s">
        <v>17</v>
      </c>
      <c r="B59" s="47"/>
      <c r="C59" s="60"/>
      <c r="D59" s="31">
        <f t="shared" si="4"/>
        <v>0</v>
      </c>
      <c r="F59" s="37"/>
    </row>
    <row r="60" spans="1:6" s="12" customFormat="1" ht="18.75" hidden="1" customHeight="1" x14ac:dyDescent="0.2">
      <c r="A60" s="3" t="s">
        <v>18</v>
      </c>
      <c r="B60" s="47"/>
      <c r="C60" s="60"/>
      <c r="D60" s="31">
        <f t="shared" si="4"/>
        <v>0</v>
      </c>
      <c r="F60" s="37"/>
    </row>
    <row r="61" spans="1:6" s="12" customFormat="1" ht="18.75" hidden="1" customHeight="1" x14ac:dyDescent="0.2">
      <c r="A61" s="3" t="s">
        <v>19</v>
      </c>
      <c r="B61" s="47"/>
      <c r="C61" s="60"/>
      <c r="D61" s="31">
        <f t="shared" si="4"/>
        <v>0</v>
      </c>
      <c r="F61" s="37"/>
    </row>
    <row r="62" spans="1:6" s="12" customFormat="1" ht="18.75" hidden="1" customHeight="1" x14ac:dyDescent="0.2">
      <c r="A62" s="3" t="s">
        <v>20</v>
      </c>
      <c r="B62" s="47"/>
      <c r="C62" s="60"/>
      <c r="D62" s="31">
        <f t="shared" si="4"/>
        <v>0</v>
      </c>
      <c r="F62" s="37"/>
    </row>
    <row r="63" spans="1:6" s="12" customFormat="1" ht="18.75" hidden="1" customHeight="1" x14ac:dyDescent="0.2">
      <c r="A63" s="3" t="s">
        <v>21</v>
      </c>
      <c r="B63" s="47"/>
      <c r="C63" s="60"/>
      <c r="D63" s="31">
        <f t="shared" si="4"/>
        <v>0</v>
      </c>
      <c r="F63" s="37"/>
    </row>
    <row r="64" spans="1:6" s="12" customFormat="1" ht="18.75" hidden="1" customHeight="1" x14ac:dyDescent="0.2">
      <c r="A64" s="3" t="s">
        <v>22</v>
      </c>
      <c r="B64" s="47"/>
      <c r="C64" s="60"/>
      <c r="D64" s="31">
        <f t="shared" si="4"/>
        <v>0</v>
      </c>
      <c r="F64" s="37"/>
    </row>
    <row r="65" spans="1:6" s="12" customFormat="1" ht="18.75" hidden="1" customHeight="1" x14ac:dyDescent="0.2">
      <c r="A65" s="3" t="s">
        <v>48</v>
      </c>
      <c r="B65" s="47"/>
      <c r="C65" s="60"/>
      <c r="D65" s="31">
        <f t="shared" si="4"/>
        <v>0</v>
      </c>
      <c r="F65" s="37"/>
    </row>
    <row r="66" spans="1:6" s="12" customFormat="1" ht="18.75" hidden="1" customHeight="1" x14ac:dyDescent="0.2">
      <c r="A66" s="3" t="s">
        <v>49</v>
      </c>
      <c r="B66" s="47"/>
      <c r="C66" s="60"/>
      <c r="D66" s="31">
        <f t="shared" si="4"/>
        <v>0</v>
      </c>
      <c r="F66" s="37"/>
    </row>
    <row r="67" spans="1:6" s="12" customFormat="1" ht="18.75" hidden="1" customHeight="1" x14ac:dyDescent="0.2">
      <c r="A67" s="3" t="s">
        <v>24</v>
      </c>
      <c r="B67" s="47"/>
      <c r="C67" s="31"/>
      <c r="D67" s="31">
        <f t="shared" si="4"/>
        <v>0</v>
      </c>
      <c r="F67" s="37"/>
    </row>
    <row r="68" spans="1:6" s="12" customFormat="1" ht="62.25" hidden="1" customHeight="1" x14ac:dyDescent="0.2">
      <c r="A68" s="1" t="s">
        <v>39</v>
      </c>
      <c r="B68" s="46">
        <f>B69+B70+B71+B72+B73+B74+B75+B76+B77+B78+B79</f>
        <v>0</v>
      </c>
      <c r="C68" s="61">
        <f>C69+C70+C71+C72+C73+C74+C75+C76+C77+C78+C79</f>
        <v>0</v>
      </c>
      <c r="D68" s="46">
        <f>D69+D70+D71+D72+D73+D74+D75+D76+D77+D78+D79</f>
        <v>0</v>
      </c>
    </row>
    <row r="69" spans="1:6" s="12" customFormat="1" ht="18.75" hidden="1" customHeight="1" x14ac:dyDescent="0.2">
      <c r="A69" s="3" t="s">
        <v>15</v>
      </c>
      <c r="B69" s="52"/>
      <c r="C69" s="31"/>
      <c r="D69" s="31">
        <f>B69-C69</f>
        <v>0</v>
      </c>
    </row>
    <row r="70" spans="1:6" s="12" customFormat="1" ht="18.75" hidden="1" customHeight="1" x14ac:dyDescent="0.2">
      <c r="A70" s="3" t="s">
        <v>16</v>
      </c>
      <c r="B70" s="52"/>
      <c r="C70" s="47"/>
      <c r="D70" s="31">
        <f t="shared" ref="D70:D76" si="5">C70-B70</f>
        <v>0</v>
      </c>
    </row>
    <row r="71" spans="1:6" s="12" customFormat="1" ht="18.75" hidden="1" customHeight="1" x14ac:dyDescent="0.2">
      <c r="A71" s="3" t="s">
        <v>17</v>
      </c>
      <c r="B71" s="52"/>
      <c r="C71" s="47"/>
      <c r="D71" s="31">
        <f t="shared" si="5"/>
        <v>0</v>
      </c>
    </row>
    <row r="72" spans="1:6" s="12" customFormat="1" ht="18.75" hidden="1" customHeight="1" x14ac:dyDescent="0.2">
      <c r="A72" s="3" t="s">
        <v>18</v>
      </c>
      <c r="B72" s="52"/>
      <c r="C72" s="47"/>
      <c r="D72" s="31">
        <f t="shared" si="5"/>
        <v>0</v>
      </c>
    </row>
    <row r="73" spans="1:6" s="12" customFormat="1" ht="18.75" hidden="1" customHeight="1" x14ac:dyDescent="0.2">
      <c r="A73" s="3" t="s">
        <v>44</v>
      </c>
      <c r="B73" s="47"/>
      <c r="C73" s="47"/>
      <c r="D73" s="31">
        <f t="shared" si="5"/>
        <v>0</v>
      </c>
    </row>
    <row r="74" spans="1:6" s="12" customFormat="1" ht="18.75" hidden="1" customHeight="1" x14ac:dyDescent="0.2">
      <c r="A74" s="3" t="s">
        <v>20</v>
      </c>
      <c r="B74" s="52"/>
      <c r="C74" s="47"/>
      <c r="D74" s="31">
        <f t="shared" si="5"/>
        <v>0</v>
      </c>
    </row>
    <row r="75" spans="1:6" s="12" customFormat="1" ht="18.75" hidden="1" customHeight="1" x14ac:dyDescent="0.2">
      <c r="A75" s="3" t="s">
        <v>21</v>
      </c>
      <c r="B75" s="52"/>
      <c r="C75" s="47"/>
      <c r="D75" s="31">
        <f t="shared" si="5"/>
        <v>0</v>
      </c>
    </row>
    <row r="76" spans="1:6" s="12" customFormat="1" ht="18.75" hidden="1" customHeight="1" x14ac:dyDescent="0.2">
      <c r="A76" s="3" t="s">
        <v>22</v>
      </c>
      <c r="B76" s="52"/>
      <c r="C76" s="47"/>
      <c r="D76" s="31">
        <f t="shared" si="5"/>
        <v>0</v>
      </c>
    </row>
    <row r="77" spans="1:6" s="12" customFormat="1" ht="28.5" hidden="1" customHeight="1" x14ac:dyDescent="0.2">
      <c r="A77" s="3" t="s">
        <v>41</v>
      </c>
      <c r="B77" s="52"/>
      <c r="C77" s="47"/>
      <c r="D77" s="31">
        <f>C77-B77</f>
        <v>0</v>
      </c>
    </row>
    <row r="78" spans="1:6" s="12" customFormat="1" ht="18.75" hidden="1" customHeight="1" x14ac:dyDescent="0.2">
      <c r="A78" s="3" t="s">
        <v>23</v>
      </c>
      <c r="B78" s="52"/>
      <c r="C78" s="47"/>
      <c r="D78" s="31">
        <f>B78-C78</f>
        <v>0</v>
      </c>
    </row>
    <row r="79" spans="1:6" s="12" customFormat="1" ht="18.75" hidden="1" customHeight="1" x14ac:dyDescent="0.2">
      <c r="A79" s="3" t="s">
        <v>24</v>
      </c>
      <c r="B79" s="52"/>
      <c r="C79" s="47"/>
      <c r="D79" s="31">
        <f>B79-C79</f>
        <v>0</v>
      </c>
    </row>
    <row r="80" spans="1:6" s="12" customFormat="1" ht="76.5" hidden="1" customHeight="1" x14ac:dyDescent="0.2">
      <c r="A80" s="1" t="s">
        <v>45</v>
      </c>
      <c r="B80" s="48">
        <f>B81+B82</f>
        <v>0</v>
      </c>
      <c r="C80" s="48">
        <f>C81+C82</f>
        <v>0</v>
      </c>
      <c r="D80" s="48">
        <f>D81+D82</f>
        <v>0</v>
      </c>
    </row>
    <row r="81" spans="1:8" ht="26.25" hidden="1" customHeight="1" x14ac:dyDescent="0.2">
      <c r="A81" s="3" t="s">
        <v>62</v>
      </c>
      <c r="B81" s="31"/>
      <c r="C81" s="31"/>
      <c r="D81" s="31">
        <f>C81-B81</f>
        <v>0</v>
      </c>
      <c r="E81" s="12"/>
    </row>
    <row r="82" spans="1:8" ht="26.25" hidden="1" customHeight="1" x14ac:dyDescent="0.2">
      <c r="A82" s="3" t="s">
        <v>64</v>
      </c>
      <c r="B82" s="31"/>
      <c r="C82" s="31"/>
      <c r="D82" s="31">
        <f>C82-B82</f>
        <v>0</v>
      </c>
      <c r="E82" s="12"/>
    </row>
    <row r="83" spans="1:8" ht="65.25" customHeight="1" x14ac:dyDescent="0.2">
      <c r="A83" s="3" t="s">
        <v>87</v>
      </c>
      <c r="B83" s="63">
        <f>B84+B85+B86</f>
        <v>16708.199999999997</v>
      </c>
      <c r="C83" s="67">
        <f>C84+C85+C86</f>
        <v>16594.467479999999</v>
      </c>
      <c r="D83" s="66">
        <f t="shared" ref="D83" si="6">C83-B83</f>
        <v>-113.73251999999775</v>
      </c>
      <c r="E83" s="12"/>
    </row>
    <row r="84" spans="1:8" ht="27.75" customHeight="1" x14ac:dyDescent="0.2">
      <c r="A84" s="20" t="s">
        <v>84</v>
      </c>
      <c r="B84" s="31">
        <v>5569.4</v>
      </c>
      <c r="C84" s="31">
        <v>5511.2579999999998</v>
      </c>
      <c r="D84" s="31">
        <f>C84-B84</f>
        <v>-58.141999999999825</v>
      </c>
      <c r="E84" s="12"/>
    </row>
    <row r="85" spans="1:8" ht="24.75" customHeight="1" x14ac:dyDescent="0.2">
      <c r="A85" s="20" t="s">
        <v>85</v>
      </c>
      <c r="B85" s="31">
        <v>5569.4</v>
      </c>
      <c r="C85" s="31">
        <v>5541.6047399999998</v>
      </c>
      <c r="D85" s="31">
        <f>C85-B85</f>
        <v>-27.795259999999871</v>
      </c>
      <c r="E85" s="12"/>
    </row>
    <row r="86" spans="1:8" ht="23.25" customHeight="1" x14ac:dyDescent="0.2">
      <c r="A86" s="3" t="s">
        <v>86</v>
      </c>
      <c r="B86" s="31">
        <v>5569.4</v>
      </c>
      <c r="C86" s="31">
        <v>5541.6047399999998</v>
      </c>
      <c r="D86" s="31">
        <f>C86-B86</f>
        <v>-27.795259999999871</v>
      </c>
      <c r="E86" s="12"/>
    </row>
    <row r="87" spans="1:8" ht="112.5" customHeight="1" x14ac:dyDescent="0.2">
      <c r="A87" s="3" t="s">
        <v>93</v>
      </c>
      <c r="B87" s="69">
        <f>B88+B89</f>
        <v>10000</v>
      </c>
      <c r="C87" s="59">
        <f>C88+C89</f>
        <v>0</v>
      </c>
      <c r="D87" s="69">
        <f>C87-B87</f>
        <v>-10000</v>
      </c>
      <c r="E87" s="12"/>
    </row>
    <row r="88" spans="1:8" ht="24.75" customHeight="1" x14ac:dyDescent="0.2">
      <c r="A88" s="3" t="s">
        <v>92</v>
      </c>
      <c r="B88" s="31">
        <v>10000</v>
      </c>
      <c r="C88" s="31">
        <v>0</v>
      </c>
      <c r="D88" s="31">
        <f t="shared" ref="D88:D93" si="7">C88-B88</f>
        <v>-10000</v>
      </c>
      <c r="E88" s="12"/>
    </row>
    <row r="89" spans="1:8" ht="23.25" hidden="1" customHeight="1" x14ac:dyDescent="0.2">
      <c r="A89" s="3" t="s">
        <v>42</v>
      </c>
      <c r="B89" s="31"/>
      <c r="C89" s="31"/>
      <c r="D89" s="31">
        <f t="shared" si="7"/>
        <v>0</v>
      </c>
      <c r="E89" s="12"/>
    </row>
    <row r="90" spans="1:8" ht="23.25" hidden="1" customHeight="1" x14ac:dyDescent="0.2">
      <c r="A90" s="3" t="s">
        <v>33</v>
      </c>
      <c r="B90" s="31"/>
      <c r="C90" s="31"/>
      <c r="D90" s="31">
        <f t="shared" si="7"/>
        <v>0</v>
      </c>
      <c r="E90" s="12"/>
    </row>
    <row r="91" spans="1:8" ht="23.25" hidden="1" customHeight="1" x14ac:dyDescent="0.2">
      <c r="A91" s="1" t="s">
        <v>30</v>
      </c>
      <c r="B91" s="46">
        <f>B92+B93</f>
        <v>0</v>
      </c>
      <c r="C91" s="46">
        <f>C92+C93</f>
        <v>0</v>
      </c>
      <c r="D91" s="46">
        <f>D92+D93</f>
        <v>0</v>
      </c>
      <c r="E91" s="12"/>
    </row>
    <row r="92" spans="1:8" ht="27" hidden="1" customHeight="1" x14ac:dyDescent="0.2">
      <c r="A92" s="3" t="s">
        <v>31</v>
      </c>
      <c r="B92" s="31"/>
      <c r="C92" s="31"/>
      <c r="D92" s="31">
        <f t="shared" si="7"/>
        <v>0</v>
      </c>
      <c r="E92" s="12"/>
    </row>
    <row r="93" spans="1:8" ht="27" hidden="1" customHeight="1" x14ac:dyDescent="0.2">
      <c r="A93" s="3" t="s">
        <v>32</v>
      </c>
      <c r="B93" s="31"/>
      <c r="C93" s="31"/>
      <c r="D93" s="31">
        <f t="shared" si="7"/>
        <v>0</v>
      </c>
      <c r="E93" s="12"/>
    </row>
    <row r="94" spans="1:8" ht="42" customHeight="1" x14ac:dyDescent="0.2">
      <c r="A94" s="1" t="s">
        <v>11</v>
      </c>
      <c r="B94" s="46">
        <f>B95+B124</f>
        <v>86725</v>
      </c>
      <c r="C94" s="46">
        <f>C95+C124</f>
        <v>70707.768530000001</v>
      </c>
      <c r="D94" s="46">
        <f>D95+D124</f>
        <v>-16017.231469999999</v>
      </c>
      <c r="E94" s="12"/>
    </row>
    <row r="95" spans="1:8" s="5" customFormat="1" ht="30" customHeight="1" x14ac:dyDescent="0.2">
      <c r="A95" s="26" t="s">
        <v>26</v>
      </c>
      <c r="B95" s="46">
        <f>B96+B97+B100+B101+B103+B104+B98+B105+B106+B102+B107+B99+B112+B109+B108+B114+B113+B115+B116+B117+B118+B119+B120+B121+B122+B123</f>
        <v>86725</v>
      </c>
      <c r="C95" s="46">
        <f>C96+C97+C100+C101+C103+C104+C98+C105+C106+C102+C107+C99+C112+C109+C108+C114+C113+C115+C116+C117+C118+C119+C120+C121+C122+C123</f>
        <v>70707.768530000001</v>
      </c>
      <c r="D95" s="46">
        <f>D96+D97+D100+D101+D103+D104+D98+D105+D106+D102+D107+D99+D112+D109+D108+D114+D113+D115+D116+D117+D118+D119+D120+D121+D122+D123</f>
        <v>-16017.231469999999</v>
      </c>
      <c r="E95" s="13"/>
      <c r="F95" s="53">
        <f>B97+B98+B99+B100+B101+B102+B104+B105+B106+B107</f>
        <v>76404.100000000006</v>
      </c>
      <c r="G95" s="53">
        <f>C97+C98+C99+C100+C101+C102+C104+C105+C106+C107</f>
        <v>65616.44</v>
      </c>
      <c r="H95" s="5">
        <f>C95/B95*100</f>
        <v>81.531010123955028</v>
      </c>
    </row>
    <row r="96" spans="1:8" s="5" customFormat="1" ht="106.5" customHeight="1" x14ac:dyDescent="0.2">
      <c r="A96" s="36" t="s">
        <v>88</v>
      </c>
      <c r="B96" s="59">
        <f>9169.7-127.2+28.5</f>
        <v>9071</v>
      </c>
      <c r="C96" s="31">
        <f>700.5243+700.5243+700.5243+700.5243+769.09392+717.62741</f>
        <v>4288.8185300000005</v>
      </c>
      <c r="D96" s="31">
        <f t="shared" ref="D96:D123" si="8">C96-B96</f>
        <v>-4782.1814699999995</v>
      </c>
      <c r="E96" s="13"/>
      <c r="F96" s="57">
        <f>C96+C97+C98+C104</f>
        <v>69905.258529999992</v>
      </c>
    </row>
    <row r="97" spans="1:7" s="5" customFormat="1" ht="159.75" customHeight="1" x14ac:dyDescent="0.2">
      <c r="A97" s="27" t="s">
        <v>89</v>
      </c>
      <c r="B97" s="31">
        <v>33904.1</v>
      </c>
      <c r="C97" s="59">
        <f>6187+2964.9+2766.4+4344.9+4372.14+2481.1</f>
        <v>23116.44</v>
      </c>
      <c r="D97" s="31">
        <f>C97-B97</f>
        <v>-10787.66</v>
      </c>
      <c r="E97" s="13"/>
    </row>
    <row r="98" spans="1:7" s="5" customFormat="1" ht="95.25" hidden="1" customHeight="1" x14ac:dyDescent="0.2">
      <c r="A98" s="27"/>
      <c r="B98" s="31"/>
      <c r="C98" s="31"/>
      <c r="D98" s="31">
        <f>C98-B98</f>
        <v>0</v>
      </c>
      <c r="E98" s="13"/>
    </row>
    <row r="99" spans="1:7" s="5" customFormat="1" ht="197.25" hidden="1" customHeight="1" x14ac:dyDescent="0.2">
      <c r="A99" s="51"/>
      <c r="B99" s="31"/>
      <c r="C99" s="31"/>
      <c r="D99" s="31">
        <f>C99-B99</f>
        <v>0</v>
      </c>
      <c r="E99" s="13"/>
    </row>
    <row r="100" spans="1:7" s="5" customFormat="1" ht="75.75" hidden="1" customHeight="1" x14ac:dyDescent="0.3">
      <c r="A100" s="30"/>
      <c r="B100" s="31"/>
      <c r="C100" s="31"/>
      <c r="D100" s="31">
        <f t="shared" si="8"/>
        <v>0</v>
      </c>
      <c r="E100" s="13"/>
    </row>
    <row r="101" spans="1:7" s="5" customFormat="1" ht="78.75" hidden="1" customHeight="1" x14ac:dyDescent="0.3">
      <c r="A101" s="30"/>
      <c r="B101" s="47"/>
      <c r="C101" s="31"/>
      <c r="D101" s="31">
        <f t="shared" si="8"/>
        <v>0</v>
      </c>
      <c r="E101" s="13"/>
    </row>
    <row r="102" spans="1:7" s="5" customFormat="1" ht="78.75" hidden="1" customHeight="1" x14ac:dyDescent="0.3">
      <c r="A102" s="30"/>
      <c r="B102" s="47"/>
      <c r="C102" s="31"/>
      <c r="D102" s="31">
        <f t="shared" si="8"/>
        <v>0</v>
      </c>
      <c r="E102" s="13"/>
    </row>
    <row r="103" spans="1:7" s="5" customFormat="1" ht="216" customHeight="1" x14ac:dyDescent="0.2">
      <c r="A103" s="54" t="s">
        <v>90</v>
      </c>
      <c r="B103" s="47">
        <v>1249.9000000000001</v>
      </c>
      <c r="C103" s="31">
        <f>208.4+103.3+97.5+133.8+151.81+107.7</f>
        <v>802.51</v>
      </c>
      <c r="D103" s="31">
        <f t="shared" si="8"/>
        <v>-447.3900000000001</v>
      </c>
      <c r="E103" s="13"/>
      <c r="G103" s="53"/>
    </row>
    <row r="104" spans="1:7" s="5" customFormat="1" ht="182.25" customHeight="1" x14ac:dyDescent="0.2">
      <c r="A104" s="54" t="s">
        <v>94</v>
      </c>
      <c r="B104" s="47">
        <v>42500</v>
      </c>
      <c r="C104" s="31">
        <v>42500</v>
      </c>
      <c r="D104" s="31">
        <f t="shared" si="8"/>
        <v>0</v>
      </c>
      <c r="E104" s="13"/>
      <c r="G104" s="57"/>
    </row>
    <row r="105" spans="1:7" s="5" customFormat="1" ht="159" hidden="1" customHeight="1" x14ac:dyDescent="0.3">
      <c r="A105" s="30"/>
      <c r="B105" s="47"/>
      <c r="C105" s="31"/>
      <c r="D105" s="31">
        <f t="shared" si="8"/>
        <v>0</v>
      </c>
      <c r="E105" s="13"/>
    </row>
    <row r="106" spans="1:7" s="5" customFormat="1" ht="54" hidden="1" customHeight="1" x14ac:dyDescent="0.3">
      <c r="A106" s="30"/>
      <c r="B106" s="47"/>
      <c r="C106" s="31"/>
      <c r="D106" s="31">
        <f t="shared" si="8"/>
        <v>0</v>
      </c>
      <c r="E106" s="13"/>
    </row>
    <row r="107" spans="1:7" s="5" customFormat="1" ht="260.45" hidden="1" customHeight="1" x14ac:dyDescent="0.2">
      <c r="A107" s="54"/>
      <c r="B107" s="49"/>
      <c r="C107" s="31"/>
      <c r="D107" s="31">
        <f t="shared" si="8"/>
        <v>0</v>
      </c>
      <c r="E107" s="13"/>
    </row>
    <row r="108" spans="1:7" s="5" customFormat="1" ht="56.25" hidden="1" customHeight="1" x14ac:dyDescent="0.3">
      <c r="A108" s="30"/>
      <c r="B108" s="49"/>
      <c r="C108" s="31"/>
      <c r="D108" s="31">
        <f t="shared" si="8"/>
        <v>0</v>
      </c>
      <c r="E108" s="13"/>
    </row>
    <row r="109" spans="1:7" s="5" customFormat="1" ht="39" hidden="1" customHeight="1" x14ac:dyDescent="0.3">
      <c r="A109" s="30"/>
      <c r="B109" s="49"/>
      <c r="C109" s="47"/>
      <c r="D109" s="31">
        <f t="shared" si="8"/>
        <v>0</v>
      </c>
      <c r="E109" s="13"/>
    </row>
    <row r="110" spans="1:7" s="5" customFormat="1" ht="38.25" hidden="1" customHeight="1" x14ac:dyDescent="0.3">
      <c r="A110" s="30"/>
      <c r="B110" s="49"/>
      <c r="C110" s="31"/>
      <c r="D110" s="31">
        <f t="shared" si="8"/>
        <v>0</v>
      </c>
      <c r="E110" s="13"/>
    </row>
    <row r="111" spans="1:7" s="5" customFormat="1" ht="39.75" hidden="1" customHeight="1" x14ac:dyDescent="0.3">
      <c r="A111" s="30"/>
      <c r="B111" s="49"/>
      <c r="C111" s="31"/>
      <c r="D111" s="31">
        <f t="shared" si="8"/>
        <v>0</v>
      </c>
      <c r="E111" s="13"/>
    </row>
    <row r="112" spans="1:7" s="5" customFormat="1" ht="57.75" hidden="1" customHeight="1" x14ac:dyDescent="0.3">
      <c r="A112" s="30"/>
      <c r="B112" s="49"/>
      <c r="C112" s="31"/>
      <c r="D112" s="31">
        <f t="shared" si="8"/>
        <v>0</v>
      </c>
      <c r="E112" s="13"/>
    </row>
    <row r="113" spans="1:6" s="5" customFormat="1" ht="57.75" hidden="1" customHeight="1" x14ac:dyDescent="0.3">
      <c r="A113" s="30"/>
      <c r="B113" s="49"/>
      <c r="C113" s="31"/>
      <c r="D113" s="31">
        <f t="shared" si="8"/>
        <v>0</v>
      </c>
      <c r="E113" s="13"/>
    </row>
    <row r="114" spans="1:6" s="5" customFormat="1" ht="27" hidden="1" customHeight="1" x14ac:dyDescent="0.3">
      <c r="A114" s="30"/>
      <c r="B114" s="49"/>
      <c r="C114" s="31"/>
      <c r="D114" s="31">
        <f t="shared" si="8"/>
        <v>0</v>
      </c>
      <c r="E114" s="13"/>
    </row>
    <row r="115" spans="1:6" s="5" customFormat="1" ht="117" hidden="1" customHeight="1" x14ac:dyDescent="0.2">
      <c r="A115" s="54" t="s">
        <v>56</v>
      </c>
      <c r="B115" s="47"/>
      <c r="C115" s="31"/>
      <c r="D115" s="31">
        <f t="shared" si="8"/>
        <v>0</v>
      </c>
      <c r="E115" s="13"/>
    </row>
    <row r="116" spans="1:6" s="5" customFormat="1" ht="117" hidden="1" customHeight="1" x14ac:dyDescent="0.2">
      <c r="A116" s="54" t="s">
        <v>57</v>
      </c>
      <c r="B116" s="47"/>
      <c r="C116" s="31"/>
      <c r="D116" s="31">
        <f t="shared" si="8"/>
        <v>0</v>
      </c>
      <c r="E116" s="13"/>
    </row>
    <row r="117" spans="1:6" s="5" customFormat="1" ht="117" hidden="1" customHeight="1" x14ac:dyDescent="0.2">
      <c r="A117" s="54" t="s">
        <v>58</v>
      </c>
      <c r="B117" s="47"/>
      <c r="C117" s="31"/>
      <c r="D117" s="31">
        <f t="shared" si="8"/>
        <v>0</v>
      </c>
      <c r="E117" s="13"/>
    </row>
    <row r="118" spans="1:6" s="5" customFormat="1" ht="117" hidden="1" customHeight="1" x14ac:dyDescent="0.2">
      <c r="A118" s="54" t="s">
        <v>59</v>
      </c>
      <c r="B118" s="47"/>
      <c r="C118" s="31"/>
      <c r="D118" s="31">
        <f t="shared" si="8"/>
        <v>0</v>
      </c>
      <c r="E118" s="13"/>
      <c r="F118" s="53"/>
    </row>
    <row r="119" spans="1:6" s="5" customFormat="1" ht="117" hidden="1" customHeight="1" x14ac:dyDescent="0.2">
      <c r="A119" s="54" t="s">
        <v>60</v>
      </c>
      <c r="B119" s="47"/>
      <c r="C119" s="31"/>
      <c r="D119" s="31">
        <f t="shared" si="8"/>
        <v>0</v>
      </c>
      <c r="E119" s="13"/>
    </row>
    <row r="120" spans="1:6" s="5" customFormat="1" ht="69.75" hidden="1" customHeight="1" x14ac:dyDescent="0.2">
      <c r="A120" s="58" t="s">
        <v>67</v>
      </c>
      <c r="B120" s="47"/>
      <c r="C120" s="31"/>
      <c r="D120" s="31">
        <f t="shared" si="8"/>
        <v>0</v>
      </c>
      <c r="E120" s="13"/>
    </row>
    <row r="121" spans="1:6" s="5" customFormat="1" ht="69.75" hidden="1" customHeight="1" x14ac:dyDescent="0.2">
      <c r="A121" s="58" t="s">
        <v>68</v>
      </c>
      <c r="B121" s="47"/>
      <c r="C121" s="65"/>
      <c r="D121" s="65">
        <f t="shared" si="8"/>
        <v>0</v>
      </c>
      <c r="E121" s="13"/>
    </row>
    <row r="122" spans="1:6" s="5" customFormat="1" ht="69.75" hidden="1" customHeight="1" x14ac:dyDescent="0.2">
      <c r="A122" s="58" t="s">
        <v>69</v>
      </c>
      <c r="B122" s="47"/>
      <c r="C122" s="65"/>
      <c r="D122" s="65">
        <f t="shared" si="8"/>
        <v>0</v>
      </c>
      <c r="E122" s="13"/>
    </row>
    <row r="123" spans="1:6" s="5" customFormat="1" ht="139.5" hidden="1" customHeight="1" x14ac:dyDescent="0.2">
      <c r="A123" s="54" t="s">
        <v>70</v>
      </c>
      <c r="B123" s="47"/>
      <c r="C123" s="65"/>
      <c r="D123" s="65">
        <f t="shared" si="8"/>
        <v>0</v>
      </c>
      <c r="E123" s="13"/>
    </row>
    <row r="124" spans="1:6" s="5" customFormat="1" ht="39.75" customHeight="1" x14ac:dyDescent="0.2">
      <c r="A124" s="1" t="s">
        <v>27</v>
      </c>
      <c r="B124" s="46">
        <f>B125+B126+B127</f>
        <v>0</v>
      </c>
      <c r="C124" s="46">
        <f>C125+C126+C127</f>
        <v>0</v>
      </c>
      <c r="D124" s="46">
        <f>D125+D126+D127</f>
        <v>0</v>
      </c>
      <c r="E124" s="13"/>
    </row>
    <row r="125" spans="1:6" s="5" customFormat="1" ht="75" hidden="1" customHeight="1" x14ac:dyDescent="0.3">
      <c r="A125" s="28" t="s">
        <v>53</v>
      </c>
      <c r="B125" s="50"/>
      <c r="C125" s="31"/>
      <c r="D125" s="50">
        <f>SUM(C125-B125)</f>
        <v>0</v>
      </c>
      <c r="E125" s="13"/>
    </row>
    <row r="126" spans="1:6" s="5" customFormat="1" ht="75" hidden="1" customHeight="1" x14ac:dyDescent="0.3">
      <c r="A126" s="28" t="s">
        <v>54</v>
      </c>
      <c r="B126" s="50"/>
      <c r="C126" s="31"/>
      <c r="D126" s="50">
        <f>SUM(C126-B126)</f>
        <v>0</v>
      </c>
      <c r="E126" s="13"/>
    </row>
    <row r="127" spans="1:6" s="5" customFormat="1" ht="75" hidden="1" customHeight="1" x14ac:dyDescent="0.3">
      <c r="A127" s="28" t="s">
        <v>55</v>
      </c>
      <c r="B127" s="50"/>
      <c r="C127" s="31"/>
      <c r="D127" s="50">
        <f>SUM(C127-B127)</f>
        <v>0</v>
      </c>
      <c r="E127" s="13"/>
    </row>
    <row r="128" spans="1:6" ht="50.25" customHeight="1" x14ac:dyDescent="0.3">
      <c r="A128" s="35" t="s">
        <v>29</v>
      </c>
      <c r="B128" s="34"/>
      <c r="C128" s="70" t="s">
        <v>28</v>
      </c>
      <c r="D128" s="70"/>
      <c r="E128" s="12"/>
    </row>
    <row r="129" spans="1:5" ht="42.75" customHeight="1" x14ac:dyDescent="0.2">
      <c r="A129" s="14"/>
      <c r="B129" s="14">
        <f>B17+B94</f>
        <v>214127.6</v>
      </c>
      <c r="C129" s="14">
        <f>C17+C94</f>
        <v>104611.9884</v>
      </c>
      <c r="D129" s="15"/>
      <c r="E129" s="16"/>
    </row>
    <row r="130" spans="1:5" ht="3.75" hidden="1" customHeight="1" x14ac:dyDescent="0.2">
      <c r="A130" s="14"/>
      <c r="B130" s="23"/>
      <c r="C130" s="14"/>
      <c r="D130" s="15"/>
      <c r="E130" s="16"/>
    </row>
    <row r="131" spans="1:5" ht="18.75" hidden="1" x14ac:dyDescent="0.2">
      <c r="D131" s="17"/>
    </row>
    <row r="132" spans="1:5" ht="15.95" customHeight="1" x14ac:dyDescent="0.2">
      <c r="A132" s="7" t="s">
        <v>52</v>
      </c>
      <c r="B132" s="21">
        <f>B22+B30+B45+B48+B56+B87+B97+B98+B103+B105+B107</f>
        <v>79330</v>
      </c>
      <c r="C132" s="21">
        <f t="shared" ref="C132:D132" si="9">C22+C30+C45+C48+C56+C87+C97+C98+C103+C105+C107</f>
        <v>39971.866390000003</v>
      </c>
      <c r="D132" s="21">
        <f t="shared" si="9"/>
        <v>-39358.133610000004</v>
      </c>
    </row>
    <row r="133" spans="1:5" ht="14.25" customHeight="1" x14ac:dyDescent="0.2">
      <c r="D133" s="18"/>
    </row>
    <row r="134" spans="1:5" ht="18.75" hidden="1" x14ac:dyDescent="0.2">
      <c r="D134" s="17"/>
    </row>
    <row r="135" spans="1:5" ht="18.75" hidden="1" x14ac:dyDescent="0.2">
      <c r="D135" s="17"/>
    </row>
    <row r="136" spans="1:5" ht="18.75" hidden="1" x14ac:dyDescent="0.2"/>
    <row r="137" spans="1:5" ht="18.75" hidden="1" x14ac:dyDescent="0.2"/>
    <row r="138" spans="1:5" ht="18.75" hidden="1" x14ac:dyDescent="0.2"/>
    <row r="139" spans="1:5" ht="18.75" hidden="1" x14ac:dyDescent="0.2">
      <c r="A139" s="17"/>
      <c r="B139" s="24"/>
      <c r="C139" s="17"/>
    </row>
    <row r="140" spans="1:5" ht="18.75" hidden="1" x14ac:dyDescent="0.2">
      <c r="A140" s="7" t="s">
        <v>2</v>
      </c>
    </row>
    <row r="141" spans="1:5" ht="18.75" x14ac:dyDescent="0.2">
      <c r="B141" s="14"/>
    </row>
    <row r="142" spans="1:5" ht="18.75" x14ac:dyDescent="0.2"/>
    <row r="143" spans="1:5" ht="18.75" x14ac:dyDescent="0.2"/>
    <row r="144" spans="1:5" ht="18.75" x14ac:dyDescent="0.2"/>
    <row r="145" spans="1:3" ht="18.75" x14ac:dyDescent="0.2"/>
    <row r="146" spans="1:3" ht="18.75" x14ac:dyDescent="0.2"/>
    <row r="147" spans="1:3" ht="18.75" x14ac:dyDescent="0.2"/>
    <row r="148" spans="1:3" ht="18.75" x14ac:dyDescent="0.2"/>
    <row r="149" spans="1:3" ht="18.75" x14ac:dyDescent="0.2"/>
    <row r="150" spans="1:3" ht="18.75" x14ac:dyDescent="0.2"/>
    <row r="151" spans="1:3" ht="18.75" x14ac:dyDescent="0.2"/>
    <row r="152" spans="1:3" ht="18.75" x14ac:dyDescent="0.2"/>
    <row r="153" spans="1:3" ht="18.75" x14ac:dyDescent="0.2"/>
    <row r="154" spans="1:3" ht="18.75" x14ac:dyDescent="0.2">
      <c r="A154" s="6"/>
      <c r="B154" s="6"/>
      <c r="C154" s="6"/>
    </row>
    <row r="155" spans="1:3" ht="18.75" x14ac:dyDescent="0.2">
      <c r="A155" s="6"/>
      <c r="B155" s="6"/>
      <c r="C155" s="6"/>
    </row>
    <row r="156" spans="1:3" ht="18.75" x14ac:dyDescent="0.2">
      <c r="A156" s="6"/>
      <c r="B156" s="6"/>
      <c r="C156" s="6"/>
    </row>
    <row r="157" spans="1:3" ht="18.75" x14ac:dyDescent="0.2">
      <c r="A157" s="6"/>
      <c r="B157" s="6"/>
      <c r="C157" s="6"/>
    </row>
    <row r="158" spans="1:3" ht="18.75" x14ac:dyDescent="0.2">
      <c r="A158" s="6"/>
      <c r="B158" s="6"/>
      <c r="C158" s="6"/>
    </row>
    <row r="159" spans="1:3" ht="18.75" x14ac:dyDescent="0.2">
      <c r="A159" s="6"/>
      <c r="B159" s="6"/>
      <c r="C159" s="6"/>
    </row>
    <row r="160" spans="1:3" ht="18.75" x14ac:dyDescent="0.2">
      <c r="A160" s="6"/>
      <c r="B160" s="6"/>
      <c r="C160" s="6"/>
    </row>
    <row r="161" spans="1:3" ht="18.75" x14ac:dyDescent="0.2">
      <c r="A161" s="6"/>
      <c r="B161" s="6"/>
      <c r="C161" s="6"/>
    </row>
    <row r="162" spans="1:3" ht="18.75" x14ac:dyDescent="0.2">
      <c r="A162" s="6"/>
      <c r="B162" s="6"/>
      <c r="C162" s="6"/>
    </row>
    <row r="163" spans="1:3" ht="18.75" x14ac:dyDescent="0.2">
      <c r="A163" s="6"/>
      <c r="B163" s="6"/>
      <c r="C163" s="6"/>
    </row>
    <row r="164" spans="1:3" ht="18.75" x14ac:dyDescent="0.2">
      <c r="A164" s="6"/>
      <c r="B164" s="6"/>
      <c r="C164" s="6"/>
    </row>
    <row r="165" spans="1:3" ht="18.75" x14ac:dyDescent="0.2">
      <c r="A165" s="6"/>
      <c r="B165" s="6"/>
      <c r="C165" s="6"/>
    </row>
    <row r="166" spans="1:3" ht="18.75" x14ac:dyDescent="0.2">
      <c r="A166" s="6"/>
      <c r="B166" s="6"/>
      <c r="C166" s="6"/>
    </row>
    <row r="167" spans="1:3" ht="18.75" x14ac:dyDescent="0.2">
      <c r="A167" s="6"/>
      <c r="B167" s="6"/>
      <c r="C167" s="6"/>
    </row>
    <row r="168" spans="1:3" ht="18.75" x14ac:dyDescent="0.2">
      <c r="A168" s="6"/>
      <c r="B168" s="6"/>
      <c r="C168" s="6"/>
    </row>
    <row r="169" spans="1:3" ht="18.75" x14ac:dyDescent="0.2">
      <c r="A169" s="6"/>
      <c r="B169" s="6"/>
      <c r="C169" s="6"/>
    </row>
    <row r="170" spans="1:3" ht="18.75" x14ac:dyDescent="0.2">
      <c r="A170" s="6"/>
      <c r="B170" s="6"/>
      <c r="C170" s="6"/>
    </row>
    <row r="171" spans="1:3" ht="18.75" x14ac:dyDescent="0.2">
      <c r="A171" s="6"/>
      <c r="B171" s="6"/>
      <c r="C171" s="6"/>
    </row>
    <row r="172" spans="1:3" ht="18.75" x14ac:dyDescent="0.2">
      <c r="A172" s="6"/>
      <c r="B172" s="6"/>
      <c r="C172" s="6"/>
    </row>
    <row r="173" spans="1:3" ht="18.75" x14ac:dyDescent="0.2">
      <c r="A173" s="6"/>
      <c r="B173" s="6"/>
      <c r="C173" s="6"/>
    </row>
    <row r="174" spans="1:3" ht="18.75" x14ac:dyDescent="0.2">
      <c r="A174" s="6"/>
      <c r="B174" s="6"/>
      <c r="C174" s="6"/>
    </row>
    <row r="175" spans="1:3" ht="18.75" x14ac:dyDescent="0.2">
      <c r="A175" s="6"/>
      <c r="B175" s="6"/>
      <c r="C175" s="6"/>
    </row>
    <row r="176" spans="1:3" ht="18.75" x14ac:dyDescent="0.2">
      <c r="A176" s="6"/>
      <c r="B176" s="6"/>
      <c r="C176" s="6"/>
    </row>
    <row r="177" spans="1:3" ht="18.75" x14ac:dyDescent="0.2">
      <c r="A177" s="6"/>
      <c r="B177" s="6"/>
      <c r="C177" s="6"/>
    </row>
    <row r="178" spans="1:3" ht="18.75" x14ac:dyDescent="0.2">
      <c r="A178" s="6"/>
      <c r="B178" s="6"/>
      <c r="C178" s="6"/>
    </row>
    <row r="179" spans="1:3" ht="18.75" x14ac:dyDescent="0.2">
      <c r="A179" s="6"/>
      <c r="B179" s="6"/>
      <c r="C179" s="6"/>
    </row>
    <row r="180" spans="1:3" ht="18.75" x14ac:dyDescent="0.2">
      <c r="A180" s="6"/>
      <c r="B180" s="6"/>
      <c r="C180" s="6"/>
    </row>
    <row r="181" spans="1:3" ht="18.75" x14ac:dyDescent="0.2">
      <c r="A181" s="6"/>
      <c r="B181" s="6"/>
      <c r="C181" s="6"/>
    </row>
    <row r="182" spans="1:3" ht="18.75" x14ac:dyDescent="0.2">
      <c r="A182" s="6"/>
      <c r="B182" s="6"/>
      <c r="C182" s="6"/>
    </row>
    <row r="183" spans="1:3" ht="18.75" x14ac:dyDescent="0.2">
      <c r="A183" s="6"/>
      <c r="B183" s="6"/>
      <c r="C183" s="6"/>
    </row>
    <row r="184" spans="1:3" ht="18.75" x14ac:dyDescent="0.2">
      <c r="A184" s="6"/>
      <c r="B184" s="6"/>
      <c r="C184" s="6"/>
    </row>
    <row r="185" spans="1:3" ht="18.75" x14ac:dyDescent="0.2">
      <c r="A185" s="6"/>
      <c r="B185" s="6"/>
      <c r="C185" s="6"/>
    </row>
    <row r="186" spans="1:3" ht="18.75" x14ac:dyDescent="0.2">
      <c r="A186" s="6"/>
      <c r="B186" s="6"/>
      <c r="C186" s="6"/>
    </row>
    <row r="187" spans="1:3" ht="18.75" x14ac:dyDescent="0.2">
      <c r="A187" s="6"/>
      <c r="B187" s="6"/>
      <c r="C187" s="6"/>
    </row>
    <row r="188" spans="1:3" ht="18.75" x14ac:dyDescent="0.2">
      <c r="A188" s="6"/>
      <c r="B188" s="6"/>
      <c r="C188" s="6"/>
    </row>
    <row r="189" spans="1:3" ht="18.75" x14ac:dyDescent="0.2">
      <c r="A189" s="6"/>
      <c r="B189" s="6"/>
      <c r="C189" s="6"/>
    </row>
    <row r="190" spans="1:3" ht="18.75" x14ac:dyDescent="0.2">
      <c r="A190" s="6"/>
      <c r="B190" s="6"/>
      <c r="C190" s="6"/>
    </row>
    <row r="191" spans="1:3" ht="18.75" x14ac:dyDescent="0.2">
      <c r="A191" s="6"/>
      <c r="B191" s="6"/>
      <c r="C191" s="6"/>
    </row>
    <row r="192" spans="1:3" ht="18.75" x14ac:dyDescent="0.2">
      <c r="A192" s="6"/>
      <c r="B192" s="6"/>
      <c r="C192" s="6"/>
    </row>
    <row r="193" spans="1:3" ht="18.75" x14ac:dyDescent="0.2">
      <c r="A193" s="6"/>
      <c r="B193" s="6"/>
      <c r="C193" s="6"/>
    </row>
    <row r="194" spans="1:3" ht="18.75" x14ac:dyDescent="0.2">
      <c r="A194" s="6"/>
      <c r="B194" s="6"/>
      <c r="C194" s="6"/>
    </row>
    <row r="195" spans="1:3" ht="18.75" x14ac:dyDescent="0.2">
      <c r="A195" s="6"/>
      <c r="B195" s="6"/>
      <c r="C195" s="6"/>
    </row>
    <row r="196" spans="1:3" ht="18.75" x14ac:dyDescent="0.2">
      <c r="A196" s="6"/>
      <c r="B196" s="6"/>
      <c r="C196" s="6"/>
    </row>
    <row r="197" spans="1:3" ht="18.75" x14ac:dyDescent="0.2">
      <c r="A197" s="6"/>
      <c r="B197" s="6"/>
      <c r="C197" s="6"/>
    </row>
    <row r="198" spans="1:3" ht="18.75" x14ac:dyDescent="0.2">
      <c r="A198" s="6"/>
      <c r="B198" s="6"/>
      <c r="C198" s="6"/>
    </row>
    <row r="199" spans="1:3" ht="18.75" x14ac:dyDescent="0.2">
      <c r="A199" s="6"/>
      <c r="B199" s="6"/>
      <c r="C199" s="6"/>
    </row>
    <row r="200" spans="1:3" ht="18.75" x14ac:dyDescent="0.2">
      <c r="A200" s="6"/>
      <c r="B200" s="6"/>
      <c r="C200" s="6"/>
    </row>
    <row r="201" spans="1:3" ht="18.75" x14ac:dyDescent="0.2">
      <c r="A201" s="6"/>
      <c r="B201" s="6"/>
      <c r="C201" s="6"/>
    </row>
    <row r="202" spans="1:3" ht="18.75" x14ac:dyDescent="0.2">
      <c r="A202" s="6"/>
      <c r="B202" s="6"/>
      <c r="C202" s="6"/>
    </row>
    <row r="203" spans="1:3" ht="18.75" x14ac:dyDescent="0.2">
      <c r="A203" s="6"/>
      <c r="B203" s="6"/>
      <c r="C203" s="6"/>
    </row>
    <row r="204" spans="1:3" ht="18.75" x14ac:dyDescent="0.2">
      <c r="A204" s="6"/>
      <c r="B204" s="6"/>
      <c r="C204" s="6"/>
    </row>
    <row r="205" spans="1:3" ht="18.75" x14ac:dyDescent="0.2">
      <c r="A205" s="6"/>
      <c r="B205" s="6"/>
      <c r="C205" s="6"/>
    </row>
    <row r="206" spans="1:3" ht="18.75" x14ac:dyDescent="0.2">
      <c r="A206" s="6"/>
      <c r="B206" s="6"/>
      <c r="C206" s="6"/>
    </row>
    <row r="207" spans="1:3" ht="18.75" x14ac:dyDescent="0.2">
      <c r="A207" s="6"/>
      <c r="B207" s="6"/>
      <c r="C207" s="6"/>
    </row>
  </sheetData>
  <mergeCells count="8">
    <mergeCell ref="C128:D128"/>
    <mergeCell ref="A1:D1"/>
    <mergeCell ref="A4:D4"/>
    <mergeCell ref="B11:B13"/>
    <mergeCell ref="C11:C13"/>
    <mergeCell ref="A9:D9"/>
    <mergeCell ref="A11:A13"/>
    <mergeCell ref="D11:D13"/>
  </mergeCells>
  <phoneticPr fontId="2" type="noConversion"/>
  <printOptions horizontalCentered="1"/>
  <pageMargins left="0.35433070866141736" right="0.23622047244094491" top="0.31496062992125984" bottom="0.19685039370078741" header="0.31496062992125984" footer="0.19685039370078741"/>
  <pageSetup paperSize="9" scale="8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2025 год</vt:lpstr>
      <vt:lpstr>'2025 год'!Заголовки_для_печати</vt:lpstr>
      <vt:lpstr>'2025 год'!Область_печати</vt:lpstr>
    </vt:vector>
  </TitlesOfParts>
  <Company>минфин РО</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Бегущий</dc:creator>
  <cp:lastModifiedBy>user2</cp:lastModifiedBy>
  <cp:lastPrinted>2024-04-02T11:38:10Z</cp:lastPrinted>
  <dcterms:created xsi:type="dcterms:W3CDTF">2007-10-22T09:23:55Z</dcterms:created>
  <dcterms:modified xsi:type="dcterms:W3CDTF">2025-08-05T12:18:17Z</dcterms:modified>
</cp:coreProperties>
</file>