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Приложение!$A$1:$J$40</definedName>
  </definedNames>
  <calcPr calcId="125725"/>
</workbook>
</file>

<file path=xl/calcChain.xml><?xml version="1.0" encoding="utf-8"?>
<calcChain xmlns="http://schemas.openxmlformats.org/spreadsheetml/2006/main">
  <c r="C12" i="2"/>
  <c r="C36"/>
  <c r="I37"/>
  <c r="J37"/>
  <c r="F37"/>
  <c r="G37"/>
  <c r="C37"/>
  <c r="D37"/>
  <c r="D33"/>
  <c r="H27"/>
  <c r="B27"/>
  <c r="C27"/>
  <c r="D27"/>
  <c r="E27"/>
  <c r="F27"/>
  <c r="G27"/>
  <c r="I27"/>
  <c r="J27"/>
  <c r="H31"/>
  <c r="E31"/>
  <c r="B31"/>
  <c r="I30"/>
  <c r="F30"/>
  <c r="C30"/>
  <c r="B14"/>
  <c r="C14"/>
  <c r="D14"/>
  <c r="F14"/>
  <c r="G14"/>
  <c r="I14"/>
  <c r="J14"/>
  <c r="H26"/>
  <c r="E26"/>
  <c r="B26"/>
  <c r="H24"/>
  <c r="H25"/>
  <c r="E24"/>
  <c r="E25"/>
  <c r="B25"/>
  <c r="B24"/>
  <c r="D19"/>
  <c r="I23"/>
  <c r="F23"/>
  <c r="C23"/>
  <c r="F20"/>
  <c r="C21"/>
  <c r="C20"/>
  <c r="J18"/>
  <c r="I18"/>
  <c r="G18"/>
  <c r="F18"/>
  <c r="C18"/>
  <c r="D18"/>
  <c r="I17"/>
  <c r="J17"/>
  <c r="F17"/>
  <c r="G17"/>
  <c r="C17"/>
  <c r="D17"/>
  <c r="I16"/>
  <c r="J16"/>
  <c r="F16"/>
  <c r="G16"/>
  <c r="C16"/>
  <c r="D16"/>
  <c r="I15"/>
  <c r="J15"/>
  <c r="F15"/>
  <c r="G15"/>
  <c r="C15"/>
  <c r="D15"/>
  <c r="G32" l="1"/>
  <c r="D32"/>
  <c r="C39"/>
  <c r="D39"/>
  <c r="C32"/>
  <c r="F32"/>
  <c r="I32"/>
  <c r="J32"/>
  <c r="E16" l="1"/>
  <c r="E38"/>
  <c r="H18"/>
  <c r="B23"/>
  <c r="B21"/>
  <c r="E23"/>
  <c r="H23"/>
  <c r="I36"/>
  <c r="J36"/>
  <c r="G36"/>
  <c r="E37"/>
  <c r="B29"/>
  <c r="E29"/>
  <c r="E28"/>
  <c r="H15"/>
  <c r="E15"/>
  <c r="H38"/>
  <c r="H40"/>
  <c r="H39" s="1"/>
  <c r="J39"/>
  <c r="I39"/>
  <c r="H35"/>
  <c r="H34"/>
  <c r="H33"/>
  <c r="H30"/>
  <c r="H29"/>
  <c r="H22"/>
  <c r="H21"/>
  <c r="H20"/>
  <c r="H14" s="1"/>
  <c r="H19"/>
  <c r="H17"/>
  <c r="B35"/>
  <c r="E40"/>
  <c r="E39" s="1"/>
  <c r="B40"/>
  <c r="B39" s="1"/>
  <c r="F39"/>
  <c r="G39"/>
  <c r="E34"/>
  <c r="B34"/>
  <c r="E33"/>
  <c r="E21"/>
  <c r="E20"/>
  <c r="B20"/>
  <c r="E19"/>
  <c r="B19"/>
  <c r="E17"/>
  <c r="B17"/>
  <c r="B16"/>
  <c r="E35"/>
  <c r="E22"/>
  <c r="B22"/>
  <c r="E30"/>
  <c r="B30"/>
  <c r="B33"/>
  <c r="B15"/>
  <c r="B18"/>
  <c r="B38"/>
  <c r="F36"/>
  <c r="B28"/>
  <c r="B37"/>
  <c r="E18"/>
  <c r="H37"/>
  <c r="D36"/>
  <c r="H16"/>
  <c r="H28"/>
  <c r="E14" l="1"/>
  <c r="E32"/>
  <c r="H32"/>
  <c r="B32"/>
  <c r="H36"/>
  <c r="G12"/>
  <c r="G11" s="1"/>
  <c r="D12"/>
  <c r="D11" s="1"/>
  <c r="C11"/>
  <c r="I12"/>
  <c r="I11" s="1"/>
  <c r="E36"/>
  <c r="F12"/>
  <c r="F11" s="1"/>
  <c r="J12"/>
  <c r="J11" s="1"/>
  <c r="B36"/>
  <c r="E12" l="1"/>
  <c r="E11" s="1"/>
  <c r="B12"/>
  <c r="B11" s="1"/>
  <c r="H12"/>
  <c r="H11" s="1"/>
</calcChain>
</file>

<file path=xl/sharedStrings.xml><?xml version="1.0" encoding="utf-8"?>
<sst xmlns="http://schemas.openxmlformats.org/spreadsheetml/2006/main" count="46" uniqueCount="43">
  <si>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</si>
  <si>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</si>
  <si>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</si>
  <si>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</si>
  <si>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</si>
  <si>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</si>
  <si>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</si>
  <si>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</si>
  <si>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</si>
  <si>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</si>
  <si>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</si>
  <si>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</si>
  <si>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</si>
  <si>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</si>
  <si>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</si>
  <si>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</si>
  <si>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</si>
  <si>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</si>
  <si>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</si>
  <si>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</si>
  <si>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</si>
  <si>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</si>
  <si>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</si>
  <si>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</si>
  <si>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</si>
  <si>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</si>
  <si>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</si>
  <si>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</si>
  <si>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</si>
  <si>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</si>
  <si>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</si>
  <si>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</si>
  <si>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</si>
  <si>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</si>
  <si>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</si>
  <si>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7.Субсидия на приобретение, установку и оснащение модульных зданий для муниципальных учреждений здравоохранения</t>
  </si>
  <si>
    <t>8.Субсидия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</si>
  <si>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9.Субсидия на софинансирование муниципальных программ по работе с молодежью</t>
  </si>
  <si>
    <t>10. 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</si>
  <si>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11.Субсидия на реализацию мероприятий по формированию современной городской среды в части благоустройства общественных территорий</t>
  </si>
  <si>
    <t>12.Расходы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</si>
  <si>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 xml:space="preserve">4. 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</t>
  </si>
  <si>
    <t xml:space="preserve">3. Государственная поддержка отрасли культуры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</si>
</sst>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3"/>
  <sheetViews>
    <sheetView tabSelected="1" zoomScale="70" zoomScaleNormal="70" zoomScaleSheetLayoutView="75" workbookViewId="0">
      <selection activeCell="C13" sqref="C13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20.25" customHeight="1">
      <c r="A1" s="35" t="s">
        <v>32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20.25" customHeight="1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20.25" customHeight="1">
      <c r="A3" s="33" t="s">
        <v>23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20.25" customHeight="1">
      <c r="A4" s="32" t="s">
        <v>24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5.95" customHeight="1">
      <c r="A5" s="5"/>
      <c r="B5" s="36"/>
      <c r="C5" s="36"/>
      <c r="D5" s="36"/>
      <c r="E5" s="36"/>
      <c r="F5" s="36"/>
      <c r="G5" s="36"/>
    </row>
    <row r="6" spans="1:10" ht="65.25" customHeight="1">
      <c r="A6" s="39" t="s">
        <v>33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ht="18" customHeight="1">
      <c r="A7" s="41"/>
      <c r="B7" s="41"/>
      <c r="C7" s="41"/>
      <c r="D7" s="41"/>
      <c r="E7" s="41"/>
      <c r="F7" s="41"/>
      <c r="G7" s="41"/>
    </row>
    <row r="8" spans="1:10" ht="18" customHeight="1">
      <c r="A8" s="40" t="s">
        <v>1</v>
      </c>
      <c r="B8" s="40" t="s">
        <v>13</v>
      </c>
      <c r="C8" s="37" t="s">
        <v>7</v>
      </c>
      <c r="D8" s="38"/>
      <c r="E8" s="40" t="s">
        <v>21</v>
      </c>
      <c r="F8" s="37" t="s">
        <v>8</v>
      </c>
      <c r="G8" s="38"/>
      <c r="H8" s="40" t="s">
        <v>22</v>
      </c>
      <c r="I8" s="37" t="s">
        <v>8</v>
      </c>
      <c r="J8" s="38"/>
    </row>
    <row r="9" spans="1:10" ht="78.75" customHeight="1">
      <c r="A9" s="40"/>
      <c r="B9" s="40"/>
      <c r="C9" s="23" t="s">
        <v>9</v>
      </c>
      <c r="D9" s="23" t="s">
        <v>10</v>
      </c>
      <c r="E9" s="40"/>
      <c r="F9" s="23" t="s">
        <v>11</v>
      </c>
      <c r="G9" s="15" t="s">
        <v>5</v>
      </c>
      <c r="H9" s="40"/>
      <c r="I9" s="23" t="s">
        <v>11</v>
      </c>
      <c r="J9" s="15" t="s">
        <v>5</v>
      </c>
    </row>
    <row r="10" spans="1:10" ht="15.75">
      <c r="A10" s="4">
        <v>1</v>
      </c>
      <c r="B10" s="4">
        <v>5</v>
      </c>
      <c r="C10" s="4">
        <v>6</v>
      </c>
      <c r="D10" s="4">
        <v>7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117897.5</v>
      </c>
      <c r="C11" s="6">
        <f>SUM(C12)</f>
        <v>115665.2</v>
      </c>
      <c r="D11" s="6">
        <f>SUM(D12)</f>
        <v>2232.2999999999997</v>
      </c>
      <c r="E11" s="6">
        <f t="shared" si="0"/>
        <v>87120.8</v>
      </c>
      <c r="F11" s="6">
        <f t="shared" si="0"/>
        <v>84938</v>
      </c>
      <c r="G11" s="6">
        <f t="shared" si="0"/>
        <v>2182.8000000000002</v>
      </c>
      <c r="H11" s="6">
        <f t="shared" si="0"/>
        <v>176416.1</v>
      </c>
      <c r="I11" s="6">
        <f t="shared" si="0"/>
        <v>169905.7</v>
      </c>
      <c r="J11" s="6">
        <f t="shared" si="0"/>
        <v>6510.4</v>
      </c>
    </row>
    <row r="12" spans="1:10" s="2" customFormat="1" ht="18.75">
      <c r="A12" s="7" t="s">
        <v>12</v>
      </c>
      <c r="B12" s="6">
        <f>SUM(C12+D12)</f>
        <v>117897.5</v>
      </c>
      <c r="C12" s="6">
        <f>C14+C27+C32+C36+C39</f>
        <v>115665.2</v>
      </c>
      <c r="D12" s="6">
        <f>D14+D27+D32+D36+D39</f>
        <v>2232.2999999999997</v>
      </c>
      <c r="E12" s="6">
        <f>SUM(F12+G12)</f>
        <v>87120.8</v>
      </c>
      <c r="F12" s="6">
        <f>SUM(F14+F27+F32+F36+F39)</f>
        <v>84938</v>
      </c>
      <c r="G12" s="6">
        <f>SUM(G14+G27+G32+G36+G39)</f>
        <v>2182.8000000000002</v>
      </c>
      <c r="H12" s="6">
        <f>SUM(I12+J12)</f>
        <v>176416.1</v>
      </c>
      <c r="I12" s="6">
        <f>SUM(I14+I27+I32+I36+I39)</f>
        <v>169905.7</v>
      </c>
      <c r="J12" s="6">
        <f>SUM(J14+J27+J32+J36+J39)</f>
        <v>6510.4</v>
      </c>
    </row>
    <row r="13" spans="1:10" ht="18.75">
      <c r="A13" s="8" t="s">
        <v>0</v>
      </c>
      <c r="B13" s="31"/>
      <c r="C13" s="24"/>
      <c r="D13" s="25"/>
      <c r="E13" s="9"/>
      <c r="F13" s="24"/>
      <c r="G13" s="25"/>
      <c r="H13" s="9"/>
      <c r="I13" s="24"/>
      <c r="J13" s="25"/>
    </row>
    <row r="14" spans="1:10" s="2" customFormat="1" ht="36" customHeight="1">
      <c r="A14" s="20" t="s">
        <v>2</v>
      </c>
      <c r="B14" s="18">
        <f t="shared" ref="B14:I14" si="1">SUM(B15:B26)</f>
        <v>94347.799999999988</v>
      </c>
      <c r="C14" s="18">
        <f t="shared" si="1"/>
        <v>92547.299999999988</v>
      </c>
      <c r="D14" s="18">
        <f t="shared" si="1"/>
        <v>1800.5</v>
      </c>
      <c r="E14" s="18">
        <f t="shared" si="1"/>
        <v>69991.7</v>
      </c>
      <c r="F14" s="18">
        <f t="shared" si="1"/>
        <v>67964.599999999991</v>
      </c>
      <c r="G14" s="18">
        <f t="shared" si="1"/>
        <v>2027.1000000000001</v>
      </c>
      <c r="H14" s="18">
        <f t="shared" si="1"/>
        <v>153798.40000000002</v>
      </c>
      <c r="I14" s="18">
        <f t="shared" si="1"/>
        <v>147679</v>
      </c>
      <c r="J14" s="18">
        <f>SUM(J15:J26)</f>
        <v>6119.4000000000005</v>
      </c>
    </row>
    <row r="15" spans="1:10" ht="47.25" customHeight="1">
      <c r="A15" s="12" t="s">
        <v>25</v>
      </c>
      <c r="B15" s="6">
        <f>SUM(C15+D15)</f>
        <v>2477.1</v>
      </c>
      <c r="C15" s="6">
        <f>3574.5-1211.4</f>
        <v>2363.1</v>
      </c>
      <c r="D15" s="10">
        <f>172.4-58.4</f>
        <v>114</v>
      </c>
      <c r="E15" s="6">
        <f>F15+G15</f>
        <v>2534.4999999999995</v>
      </c>
      <c r="F15" s="6">
        <f>3454.7-1036.8</f>
        <v>2417.8999999999996</v>
      </c>
      <c r="G15" s="10">
        <f>166.6-50</f>
        <v>116.6</v>
      </c>
      <c r="H15" s="6">
        <f>I15+J15</f>
        <v>2475.7999999999997</v>
      </c>
      <c r="I15" s="6">
        <f>2179.2+182.7</f>
        <v>2361.8999999999996</v>
      </c>
      <c r="J15" s="10">
        <f>105.1+8.8</f>
        <v>113.89999999999999</v>
      </c>
    </row>
    <row r="16" spans="1:10" ht="51.75" customHeight="1">
      <c r="A16" s="12" t="s">
        <v>26</v>
      </c>
      <c r="B16" s="6">
        <f t="shared" ref="B16:B20" si="2">SUM(C16+D16)</f>
        <v>30.6</v>
      </c>
      <c r="C16" s="6">
        <f>21.6+7.5</f>
        <v>29.1</v>
      </c>
      <c r="D16" s="10">
        <f>1.1+0.4</f>
        <v>1.5</v>
      </c>
      <c r="E16" s="6">
        <f t="shared" ref="E16:E20" si="3">SUM(F16+G16)</f>
        <v>31.599999999999998</v>
      </c>
      <c r="F16" s="6">
        <f>22.4+7.7</f>
        <v>30.099999999999998</v>
      </c>
      <c r="G16" s="10">
        <f>1.1+0.4</f>
        <v>1.5</v>
      </c>
      <c r="H16" s="6">
        <f t="shared" ref="H16:H23" si="4">SUM(I16+J16)</f>
        <v>32.9</v>
      </c>
      <c r="I16" s="6">
        <f>23.2+8.1</f>
        <v>31.299999999999997</v>
      </c>
      <c r="J16" s="10">
        <f>1.2+0.4</f>
        <v>1.6</v>
      </c>
    </row>
    <row r="17" spans="1:156" ht="83.25" customHeight="1">
      <c r="A17" s="12" t="s">
        <v>27</v>
      </c>
      <c r="B17" s="6">
        <f t="shared" si="2"/>
        <v>574.1</v>
      </c>
      <c r="C17" s="6">
        <f>395.3+152.3</f>
        <v>547.6</v>
      </c>
      <c r="D17" s="10">
        <f>19.1+7.4</f>
        <v>26.5</v>
      </c>
      <c r="E17" s="6">
        <f t="shared" si="3"/>
        <v>597</v>
      </c>
      <c r="F17" s="6">
        <f>411.1+158.4</f>
        <v>569.5</v>
      </c>
      <c r="G17" s="10">
        <f>19.9+7.6</f>
        <v>27.5</v>
      </c>
      <c r="H17" s="6">
        <f t="shared" si="4"/>
        <v>620.9</v>
      </c>
      <c r="I17" s="6">
        <f>427.5+164.8</f>
        <v>592.29999999999995</v>
      </c>
      <c r="J17" s="10">
        <f>20.7+7.9</f>
        <v>28.6</v>
      </c>
    </row>
    <row r="18" spans="1:156" ht="65.25" customHeight="1">
      <c r="A18" s="13" t="s">
        <v>28</v>
      </c>
      <c r="B18" s="6">
        <f t="shared" si="2"/>
        <v>6650.2999999999993</v>
      </c>
      <c r="C18" s="6">
        <f>1343.4+5000.9</f>
        <v>6344.2999999999993</v>
      </c>
      <c r="D18" s="10">
        <f>64.8+241.2</f>
        <v>306</v>
      </c>
      <c r="E18" s="6">
        <f t="shared" si="3"/>
        <v>6650.2999999999993</v>
      </c>
      <c r="F18" s="6">
        <f>1343.4+5000.9</f>
        <v>6344.2999999999993</v>
      </c>
      <c r="G18" s="10">
        <f>64.8+241.2</f>
        <v>306</v>
      </c>
      <c r="H18" s="6">
        <f t="shared" si="4"/>
        <v>6650.2999999999993</v>
      </c>
      <c r="I18" s="6">
        <f>1343.4+5000.9</f>
        <v>6344.2999999999993</v>
      </c>
      <c r="J18" s="10">
        <f>64.8+241.2</f>
        <v>306</v>
      </c>
    </row>
    <row r="19" spans="1:156" ht="132" customHeight="1">
      <c r="A19" s="11" t="s">
        <v>29</v>
      </c>
      <c r="B19" s="6">
        <f t="shared" si="2"/>
        <v>7350</v>
      </c>
      <c r="C19" s="6">
        <v>7011.9</v>
      </c>
      <c r="D19" s="10">
        <f>338.1</f>
        <v>338.1</v>
      </c>
      <c r="E19" s="6">
        <f t="shared" si="3"/>
        <v>29400</v>
      </c>
      <c r="F19" s="6">
        <v>28047.599999999999</v>
      </c>
      <c r="G19" s="10">
        <v>1352.4</v>
      </c>
      <c r="H19" s="6">
        <f t="shared" si="4"/>
        <v>0</v>
      </c>
      <c r="I19" s="6">
        <v>0</v>
      </c>
      <c r="J19" s="10">
        <v>0</v>
      </c>
    </row>
    <row r="20" spans="1:156" ht="327" customHeight="1">
      <c r="A20" s="11" t="s">
        <v>34</v>
      </c>
      <c r="B20" s="6">
        <f t="shared" si="2"/>
        <v>52303.9</v>
      </c>
      <c r="C20" s="6">
        <f>55873.5-3569.6</f>
        <v>52303.9</v>
      </c>
      <c r="D20" s="10">
        <v>0</v>
      </c>
      <c r="E20" s="6">
        <f t="shared" si="3"/>
        <v>11245.6</v>
      </c>
      <c r="F20" s="6">
        <f>13111.7-1866.1</f>
        <v>11245.6</v>
      </c>
      <c r="G20" s="10">
        <v>0</v>
      </c>
      <c r="H20" s="6">
        <f t="shared" si="4"/>
        <v>6540.5</v>
      </c>
      <c r="I20" s="6">
        <v>6540.5</v>
      </c>
      <c r="J20" s="10">
        <v>0</v>
      </c>
    </row>
    <row r="21" spans="1:156" ht="86.25" customHeight="1">
      <c r="A21" s="13" t="s">
        <v>35</v>
      </c>
      <c r="B21" s="6">
        <f t="shared" ref="B21:B26" si="5">SUM(C21+D21)</f>
        <v>21000</v>
      </c>
      <c r="C21" s="6">
        <f>20034</f>
        <v>20034</v>
      </c>
      <c r="D21" s="10">
        <v>966</v>
      </c>
      <c r="E21" s="6">
        <f t="shared" ref="E21:E26" si="6">SUM(F21+G21)</f>
        <v>0</v>
      </c>
      <c r="F21" s="6">
        <v>0</v>
      </c>
      <c r="G21" s="10">
        <v>0</v>
      </c>
      <c r="H21" s="6">
        <f t="shared" si="4"/>
        <v>0</v>
      </c>
      <c r="I21" s="6">
        <v>0</v>
      </c>
      <c r="J21" s="10">
        <v>0</v>
      </c>
    </row>
    <row r="22" spans="1:156" ht="72" customHeight="1">
      <c r="A22" s="13" t="s">
        <v>36</v>
      </c>
      <c r="B22" s="6">
        <f t="shared" si="5"/>
        <v>0</v>
      </c>
      <c r="C22" s="6">
        <v>0</v>
      </c>
      <c r="D22" s="10">
        <v>0</v>
      </c>
      <c r="E22" s="6">
        <f t="shared" si="6"/>
        <v>4290.0999999999995</v>
      </c>
      <c r="F22" s="6">
        <v>4092.7</v>
      </c>
      <c r="G22" s="10">
        <v>197.4</v>
      </c>
      <c r="H22" s="6">
        <f t="shared" si="4"/>
        <v>0</v>
      </c>
      <c r="I22" s="6">
        <v>0</v>
      </c>
      <c r="J22" s="10">
        <v>0</v>
      </c>
    </row>
    <row r="23" spans="1:156" ht="48" customHeight="1">
      <c r="A23" s="11" t="s">
        <v>37</v>
      </c>
      <c r="B23" s="6">
        <f t="shared" si="5"/>
        <v>242.39999999999998</v>
      </c>
      <c r="C23" s="10">
        <f>231.1+0.1</f>
        <v>231.2</v>
      </c>
      <c r="D23" s="10">
        <v>11.2</v>
      </c>
      <c r="E23" s="6">
        <f t="shared" si="6"/>
        <v>242.39999999999998</v>
      </c>
      <c r="F23" s="10">
        <f>231.1+0.1</f>
        <v>231.2</v>
      </c>
      <c r="G23" s="10">
        <v>11.2</v>
      </c>
      <c r="H23" s="6">
        <f>SUM(I23+J23)</f>
        <v>242.39999999999998</v>
      </c>
      <c r="I23" s="10">
        <f>231.1+0.1</f>
        <v>231.2</v>
      </c>
      <c r="J23" s="10">
        <v>11.2</v>
      </c>
    </row>
    <row r="24" spans="1:156" ht="87.75" customHeight="1">
      <c r="A24" s="11" t="s">
        <v>38</v>
      </c>
      <c r="B24" s="6">
        <f t="shared" si="5"/>
        <v>3719.3999999999996</v>
      </c>
      <c r="C24" s="10">
        <v>3682.2</v>
      </c>
      <c r="D24" s="10">
        <v>37.200000000000003</v>
      </c>
      <c r="E24" s="6">
        <f t="shared" si="6"/>
        <v>0</v>
      </c>
      <c r="F24" s="10">
        <v>0</v>
      </c>
      <c r="G24" s="10">
        <v>0</v>
      </c>
      <c r="H24" s="6">
        <f t="shared" ref="H24:H26" si="7">SUM(I24+J24)</f>
        <v>0</v>
      </c>
      <c r="I24" s="10">
        <v>0</v>
      </c>
      <c r="J24" s="10">
        <v>0</v>
      </c>
    </row>
    <row r="25" spans="1:156" ht="72.75" customHeight="1">
      <c r="A25" s="11" t="s">
        <v>39</v>
      </c>
      <c r="B25" s="6">
        <f t="shared" si="5"/>
        <v>0</v>
      </c>
      <c r="C25" s="10">
        <v>0</v>
      </c>
      <c r="D25" s="10">
        <v>0</v>
      </c>
      <c r="E25" s="6">
        <f t="shared" si="6"/>
        <v>15000.2</v>
      </c>
      <c r="F25" s="10">
        <v>14985.7</v>
      </c>
      <c r="G25" s="10">
        <v>14.5</v>
      </c>
      <c r="H25" s="6">
        <f t="shared" si="7"/>
        <v>15000.2</v>
      </c>
      <c r="I25" s="10">
        <v>14985.7</v>
      </c>
      <c r="J25" s="10">
        <v>14.5</v>
      </c>
    </row>
    <row r="26" spans="1:156" ht="101.25" customHeight="1">
      <c r="A26" s="11" t="s">
        <v>40</v>
      </c>
      <c r="B26" s="6">
        <f t="shared" si="5"/>
        <v>0</v>
      </c>
      <c r="C26" s="10">
        <v>0</v>
      </c>
      <c r="D26" s="10">
        <v>0</v>
      </c>
      <c r="E26" s="6">
        <f t="shared" si="6"/>
        <v>0</v>
      </c>
      <c r="F26" s="10">
        <v>0</v>
      </c>
      <c r="G26" s="10">
        <v>0</v>
      </c>
      <c r="H26" s="6">
        <f t="shared" si="7"/>
        <v>122235.40000000001</v>
      </c>
      <c r="I26" s="10">
        <v>116591.8</v>
      </c>
      <c r="J26" s="10">
        <v>5643.6</v>
      </c>
    </row>
    <row r="27" spans="1:156" s="27" customFormat="1" ht="42.75" customHeight="1">
      <c r="A27" s="20" t="s">
        <v>4</v>
      </c>
      <c r="B27" s="18">
        <f t="shared" ref="B27:I27" si="8">B28+B29+B30+B31</f>
        <v>22021.1</v>
      </c>
      <c r="C27" s="18">
        <f t="shared" si="8"/>
        <v>21653.5</v>
      </c>
      <c r="D27" s="18">
        <f t="shared" si="8"/>
        <v>367.59999999999997</v>
      </c>
      <c r="E27" s="18">
        <f t="shared" si="8"/>
        <v>15852.4</v>
      </c>
      <c r="F27" s="18">
        <f t="shared" si="8"/>
        <v>15749.3</v>
      </c>
      <c r="G27" s="18">
        <f t="shared" si="8"/>
        <v>103.1</v>
      </c>
      <c r="H27" s="18">
        <f>H28+H29+H30+H31</f>
        <v>21264.6</v>
      </c>
      <c r="I27" s="18">
        <f t="shared" si="8"/>
        <v>20929.7</v>
      </c>
      <c r="J27" s="18">
        <f>J28+J29+J30+J31</f>
        <v>334.9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</row>
    <row r="28" spans="1:156" ht="40.5" customHeight="1">
      <c r="A28" s="12" t="s">
        <v>14</v>
      </c>
      <c r="B28" s="6">
        <f t="shared" ref="B28:B31" si="9">SUM(C28+D28)</f>
        <v>2155</v>
      </c>
      <c r="C28" s="6">
        <v>2055.8000000000002</v>
      </c>
      <c r="D28" s="10">
        <v>99.2</v>
      </c>
      <c r="E28" s="6">
        <f t="shared" ref="E28:E31" si="10">SUM(F28+G28)</f>
        <v>2241.1</v>
      </c>
      <c r="F28" s="6">
        <v>2138</v>
      </c>
      <c r="G28" s="10">
        <v>103.1</v>
      </c>
      <c r="H28" s="6">
        <f t="shared" ref="H28:H31" si="11">SUM(I28+J28)</f>
        <v>2330.8000000000002</v>
      </c>
      <c r="I28" s="6">
        <v>2223.5</v>
      </c>
      <c r="J28" s="10">
        <v>107.3</v>
      </c>
    </row>
    <row r="29" spans="1:156" ht="76.5" customHeight="1">
      <c r="A29" s="13" t="s">
        <v>30</v>
      </c>
      <c r="B29" s="6">
        <f t="shared" si="9"/>
        <v>5834.4</v>
      </c>
      <c r="C29" s="6">
        <v>5566</v>
      </c>
      <c r="D29" s="10">
        <v>268.39999999999998</v>
      </c>
      <c r="E29" s="6">
        <f>SUM(F29+G29)</f>
        <v>0</v>
      </c>
      <c r="F29" s="6">
        <v>0</v>
      </c>
      <c r="G29" s="10">
        <v>0</v>
      </c>
      <c r="H29" s="6">
        <f t="shared" si="11"/>
        <v>0</v>
      </c>
      <c r="I29" s="6">
        <v>0</v>
      </c>
      <c r="J29" s="10">
        <v>0</v>
      </c>
    </row>
    <row r="30" spans="1:156" ht="88.5" customHeight="1">
      <c r="A30" s="13" t="s">
        <v>31</v>
      </c>
      <c r="B30" s="6">
        <f t="shared" si="9"/>
        <v>14031.7</v>
      </c>
      <c r="C30" s="6">
        <f>13733.5+298.2</f>
        <v>14031.7</v>
      </c>
      <c r="D30" s="10">
        <v>0</v>
      </c>
      <c r="E30" s="6">
        <f t="shared" si="10"/>
        <v>13611.3</v>
      </c>
      <c r="F30" s="6">
        <f>14282-670.7</f>
        <v>13611.3</v>
      </c>
      <c r="G30" s="10">
        <v>0</v>
      </c>
      <c r="H30" s="6">
        <f t="shared" si="11"/>
        <v>13988</v>
      </c>
      <c r="I30" s="6">
        <f>2427.9+11560.1</f>
        <v>13988</v>
      </c>
      <c r="J30" s="10">
        <v>0</v>
      </c>
    </row>
    <row r="31" spans="1:156" ht="111.75" customHeight="1">
      <c r="A31" s="13" t="s">
        <v>41</v>
      </c>
      <c r="B31" s="6">
        <f t="shared" si="9"/>
        <v>0</v>
      </c>
      <c r="C31" s="6"/>
      <c r="D31" s="10"/>
      <c r="E31" s="6">
        <f t="shared" si="10"/>
        <v>0</v>
      </c>
      <c r="F31" s="6"/>
      <c r="G31" s="10"/>
      <c r="H31" s="6">
        <f t="shared" si="11"/>
        <v>4945.8</v>
      </c>
      <c r="I31" s="6">
        <v>4718.2</v>
      </c>
      <c r="J31" s="10">
        <v>227.6</v>
      </c>
    </row>
    <row r="32" spans="1:156" s="27" customFormat="1" ht="58.5" customHeight="1">
      <c r="A32" s="21" t="s">
        <v>6</v>
      </c>
      <c r="B32" s="18">
        <f>B33+B34+B35</f>
        <v>839.8</v>
      </c>
      <c r="C32" s="18">
        <f t="shared" ref="C32:J32" si="12">C33+C34+C35</f>
        <v>807.3</v>
      </c>
      <c r="D32" s="18">
        <f t="shared" si="12"/>
        <v>32.5</v>
      </c>
      <c r="E32" s="18">
        <f t="shared" si="12"/>
        <v>839.8</v>
      </c>
      <c r="F32" s="18">
        <f t="shared" si="12"/>
        <v>807.3</v>
      </c>
      <c r="G32" s="18">
        <f t="shared" si="12"/>
        <v>32.5</v>
      </c>
      <c r="H32" s="18">
        <f t="shared" si="12"/>
        <v>915.1</v>
      </c>
      <c r="I32" s="18">
        <f t="shared" si="12"/>
        <v>879.2</v>
      </c>
      <c r="J32" s="18">
        <f t="shared" si="12"/>
        <v>35.9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8"/>
    </row>
    <row r="33" spans="1:10" ht="56.25" customHeight="1">
      <c r="A33" s="12" t="s">
        <v>19</v>
      </c>
      <c r="B33" s="6">
        <f>SUM(C33+D33)</f>
        <v>252.39999999999998</v>
      </c>
      <c r="C33" s="6">
        <v>240.7</v>
      </c>
      <c r="D33" s="6">
        <f>12.7-1</f>
        <v>11.7</v>
      </c>
      <c r="E33" s="6">
        <f>SUM(F33+G33)</f>
        <v>252.39999999999998</v>
      </c>
      <c r="F33" s="6">
        <v>240.7</v>
      </c>
      <c r="G33" s="6">
        <v>11.7</v>
      </c>
      <c r="H33" s="6">
        <f t="shared" ref="H33:H38" si="13">SUM(I33+J33)</f>
        <v>327.70000000000005</v>
      </c>
      <c r="I33" s="6">
        <v>312.60000000000002</v>
      </c>
      <c r="J33" s="6">
        <v>15.1</v>
      </c>
    </row>
    <row r="34" spans="1:10" ht="64.5" customHeight="1">
      <c r="A34" s="12" t="s">
        <v>20</v>
      </c>
      <c r="B34" s="6">
        <f>SUM(C34+D34)</f>
        <v>420.79999999999995</v>
      </c>
      <c r="C34" s="10">
        <v>401.4</v>
      </c>
      <c r="D34" s="10">
        <v>19.399999999999999</v>
      </c>
      <c r="E34" s="6">
        <f>SUM(F34+G34)</f>
        <v>420.79999999999995</v>
      </c>
      <c r="F34" s="10">
        <v>401.4</v>
      </c>
      <c r="G34" s="10">
        <v>19.399999999999999</v>
      </c>
      <c r="H34" s="6">
        <f t="shared" si="13"/>
        <v>420.79999999999995</v>
      </c>
      <c r="I34" s="10">
        <v>401.4</v>
      </c>
      <c r="J34" s="10">
        <v>19.399999999999999</v>
      </c>
    </row>
    <row r="35" spans="1:10" ht="37.5" customHeight="1">
      <c r="A35" s="12" t="s">
        <v>42</v>
      </c>
      <c r="B35" s="6">
        <f t="shared" ref="B35:B38" si="14">SUM(C35+D35)</f>
        <v>166.6</v>
      </c>
      <c r="C35" s="29">
        <v>165.2</v>
      </c>
      <c r="D35" s="10">
        <v>1.4</v>
      </c>
      <c r="E35" s="6">
        <f t="shared" ref="E35:E38" si="15">SUM(F35+G35)</f>
        <v>166.6</v>
      </c>
      <c r="F35" s="29">
        <v>165.2</v>
      </c>
      <c r="G35" s="10">
        <v>1.4</v>
      </c>
      <c r="H35" s="6">
        <f t="shared" si="13"/>
        <v>166.6</v>
      </c>
      <c r="I35" s="29">
        <v>165.2</v>
      </c>
      <c r="J35" s="10">
        <v>1.4</v>
      </c>
    </row>
    <row r="36" spans="1:10" ht="56.25">
      <c r="A36" s="22" t="s">
        <v>17</v>
      </c>
      <c r="B36" s="18">
        <f>SUM(C36+D36)</f>
        <v>688.80000000000007</v>
      </c>
      <c r="C36" s="18">
        <f>C37+C38</f>
        <v>657.1</v>
      </c>
      <c r="D36" s="18">
        <f>D37+D38</f>
        <v>31.7</v>
      </c>
      <c r="E36" s="18">
        <f>SUM(F36+G36)</f>
        <v>436.90000000000003</v>
      </c>
      <c r="F36" s="18">
        <f>F37+F38</f>
        <v>416.8</v>
      </c>
      <c r="G36" s="18">
        <f>G37+G38</f>
        <v>20.099999999999998</v>
      </c>
      <c r="H36" s="18">
        <f t="shared" si="13"/>
        <v>438</v>
      </c>
      <c r="I36" s="18">
        <f>I37+I38</f>
        <v>417.8</v>
      </c>
      <c r="J36" s="18">
        <f>J37+J38</f>
        <v>20.2</v>
      </c>
    </row>
    <row r="37" spans="1:10" ht="80.25" customHeight="1">
      <c r="A37" s="30" t="s">
        <v>15</v>
      </c>
      <c r="B37" s="6">
        <f t="shared" si="14"/>
        <v>478</v>
      </c>
      <c r="C37" s="29">
        <f>451.9+4.1</f>
        <v>456</v>
      </c>
      <c r="D37" s="29">
        <f>21.8+0.2</f>
        <v>22</v>
      </c>
      <c r="E37" s="6">
        <f t="shared" si="15"/>
        <v>436.90000000000003</v>
      </c>
      <c r="F37" s="29">
        <f>412.7+4.1</f>
        <v>416.8</v>
      </c>
      <c r="G37" s="29">
        <f>19.9+0.2</f>
        <v>20.099999999999998</v>
      </c>
      <c r="H37" s="6">
        <f t="shared" si="13"/>
        <v>438</v>
      </c>
      <c r="I37" s="29">
        <f>413.7+4.1</f>
        <v>417.8</v>
      </c>
      <c r="J37" s="29">
        <f>20+0.2</f>
        <v>20.2</v>
      </c>
    </row>
    <row r="38" spans="1:10" ht="44.25" customHeight="1">
      <c r="A38" s="30" t="s">
        <v>18</v>
      </c>
      <c r="B38" s="6">
        <f t="shared" si="14"/>
        <v>210.79999999999998</v>
      </c>
      <c r="C38" s="29">
        <v>201.1</v>
      </c>
      <c r="D38" s="29">
        <v>9.6999999999999993</v>
      </c>
      <c r="E38" s="6">
        <f t="shared" si="15"/>
        <v>0</v>
      </c>
      <c r="F38" s="29">
        <v>0</v>
      </c>
      <c r="G38" s="29">
        <v>0</v>
      </c>
      <c r="H38" s="6">
        <f t="shared" si="13"/>
        <v>0</v>
      </c>
      <c r="I38" s="29">
        <v>0</v>
      </c>
      <c r="J38" s="29">
        <v>0</v>
      </c>
    </row>
    <row r="39" spans="1:10" ht="18.75" hidden="1">
      <c r="A39" s="22"/>
      <c r="B39" s="16">
        <f t="shared" ref="B39:J39" si="16">B40</f>
        <v>0</v>
      </c>
      <c r="C39" s="19">
        <f t="shared" si="16"/>
        <v>0</v>
      </c>
      <c r="D39" s="19">
        <f t="shared" si="16"/>
        <v>0</v>
      </c>
      <c r="E39" s="16">
        <f t="shared" si="16"/>
        <v>0</v>
      </c>
      <c r="F39" s="19">
        <f t="shared" si="16"/>
        <v>0</v>
      </c>
      <c r="G39" s="19">
        <f t="shared" si="16"/>
        <v>0</v>
      </c>
      <c r="H39" s="16">
        <f t="shared" si="16"/>
        <v>0</v>
      </c>
      <c r="I39" s="19">
        <f t="shared" si="16"/>
        <v>0</v>
      </c>
      <c r="J39" s="19">
        <f t="shared" si="16"/>
        <v>0</v>
      </c>
    </row>
    <row r="40" spans="1:10" ht="54.75" hidden="1" customHeight="1">
      <c r="A40" s="14"/>
      <c r="B40" s="17">
        <f>C40+D40</f>
        <v>0</v>
      </c>
      <c r="C40" s="10"/>
      <c r="D40" s="10"/>
      <c r="E40" s="17">
        <f>F40+G40</f>
        <v>0</v>
      </c>
      <c r="F40" s="10"/>
      <c r="G40" s="10"/>
      <c r="H40" s="17">
        <f>I40+J40</f>
        <v>0</v>
      </c>
      <c r="I40" s="10"/>
      <c r="J40" s="26"/>
    </row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</sheetData>
  <mergeCells count="14">
    <mergeCell ref="I8:J8"/>
    <mergeCell ref="A6:J6"/>
    <mergeCell ref="F8:G8"/>
    <mergeCell ref="A8:A9"/>
    <mergeCell ref="B8:B9"/>
    <mergeCell ref="C8:D8"/>
    <mergeCell ref="E8:E9"/>
    <mergeCell ref="H8:H9"/>
    <mergeCell ref="A7:G7"/>
    <mergeCell ref="A4:J4"/>
    <mergeCell ref="A3:J3"/>
    <mergeCell ref="A2:J2"/>
    <mergeCell ref="A1:J1"/>
    <mergeCell ref="B5:G5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2021-12-21T17:04:45Z</dcterms:modified>
</cp:coreProperties>
</file>